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Tables/pivotTable1.xml" ContentType="application/vnd.openxmlformats-officedocument.spreadsheetml.pivotTable+xml"/>
  <Override PartName="/xl/pivotTables/pivotTable2.xml" ContentType="application/vnd.openxmlformats-officedocument.spreadsheetml.pivotTabl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740" windowHeight="10155" tabRatio="844" activeTab="2"/>
  </bookViews>
  <sheets>
    <sheet name="19-23年专项资金进度得分" sheetId="7" r:id="rId1"/>
    <sheet name="执行情况表（含市本级）" sheetId="2" r:id="rId2"/>
    <sheet name="执行情况表（不含市本级）" sheetId="14" r:id="rId3"/>
    <sheet name="2022-2023执行情况明细表" sheetId="18" r:id="rId4"/>
    <sheet name="2019-2021执行情况明细表" sheetId="16" r:id="rId5"/>
    <sheet name="原始数据" sheetId="10" r:id="rId6"/>
    <sheet name="原始数据处理" sheetId="19" r:id="rId7"/>
    <sheet name="Sheet1" sheetId="12" state="hidden" r:id="rId8"/>
    <sheet name="Sheet2" sheetId="9" state="hidden" r:id="rId9"/>
  </sheets>
  <definedNames>
    <definedName name="_xlnm._FilterDatabase" localSheetId="5" hidden="1">原始数据!$A$2:$AH$114</definedName>
  </definedNames>
  <calcPr calcId="144525"/>
  <pivotCaches>
    <pivotCache cacheId="0" r:id="rId10"/>
  </pivotCaches>
</workbook>
</file>

<file path=xl/sharedStrings.xml><?xml version="1.0" encoding="utf-8"?>
<sst xmlns="http://schemas.openxmlformats.org/spreadsheetml/2006/main" count="2722" uniqueCount="517">
  <si>
    <t>2019-2023年中央、省级环保专项资金绩效评分表</t>
  </si>
  <si>
    <t>单位：万元</t>
  </si>
  <si>
    <t>单位</t>
  </si>
  <si>
    <t>总得分</t>
  </si>
  <si>
    <t>2019-2021</t>
  </si>
  <si>
    <t>2022-2023</t>
  </si>
  <si>
    <t>排名</t>
  </si>
  <si>
    <t>得分小计</t>
  </si>
  <si>
    <t>总预算数</t>
  </si>
  <si>
    <t>拨付到项目单位资金</t>
  </si>
  <si>
    <t>拨付比例</t>
  </si>
  <si>
    <t>资金执行率得分</t>
  </si>
  <si>
    <t>总项目数</t>
  </si>
  <si>
    <t>在建</t>
  </si>
  <si>
    <t>已完工</t>
  </si>
  <si>
    <t>项目实施情况得分</t>
  </si>
  <si>
    <t>小计</t>
  </si>
  <si>
    <t>市本级</t>
  </si>
  <si>
    <t>咸安区</t>
  </si>
  <si>
    <t>嘉鱼县</t>
  </si>
  <si>
    <t>赤壁市</t>
  </si>
  <si>
    <t>通城县</t>
  </si>
  <si>
    <t>崇阳县</t>
  </si>
  <si>
    <t>通山县</t>
  </si>
  <si>
    <t>参照2022年省厅下达目标考核评分标准和市目标考核责任分解表，现对2019-2023年中央和省级环保专项资金项目进行初步评分，其中，2019-2021年资金项目总分5分，2022-2023年资金项目总分10分。
根据第二季度中央和省级环保专项资金项目调度情况，咸宁市总体绩效自评得分7.93分。其中，2个地区自评得分超过10分，具体为崇阳县12.57分、咸安区10.13分；3个地区自评得分超过7分，具体为市本级8.85分、通山县8.01分、赤壁市7.21分；2个地区7分以下，嘉鱼县4.82分（2019-2021年得分3.49分，2022-2023年得分1.33分）、通城县4.63分（2019-2021年得分4.63分，2022-2023年得分0分）。</t>
  </si>
  <si>
    <t>2019-2021年中央及省级环保专项资金执行情况表</t>
  </si>
  <si>
    <r>
      <rPr>
        <sz val="11"/>
        <rFont val="仿宋_GB2312"/>
        <charset val="134"/>
      </rPr>
      <t>序号</t>
    </r>
  </si>
  <si>
    <r>
      <rPr>
        <sz val="11"/>
        <rFont val="仿宋_GB2312"/>
        <charset val="134"/>
      </rPr>
      <t>地区</t>
    </r>
  </si>
  <si>
    <r>
      <rPr>
        <sz val="11"/>
        <rFont val="仿宋_GB2312"/>
        <charset val="134"/>
      </rPr>
      <t>项目数</t>
    </r>
  </si>
  <si>
    <r>
      <rPr>
        <sz val="11"/>
        <rFont val="仿宋_GB2312"/>
        <charset val="134"/>
      </rPr>
      <t>中央资金</t>
    </r>
  </si>
  <si>
    <r>
      <rPr>
        <sz val="11"/>
        <rFont val="仿宋_GB2312"/>
        <charset val="134"/>
      </rPr>
      <t>省级资金</t>
    </r>
  </si>
  <si>
    <t>总拨付比例</t>
  </si>
  <si>
    <r>
      <rPr>
        <sz val="11"/>
        <rFont val="仿宋_GB2312"/>
        <charset val="134"/>
      </rPr>
      <t>项目个数</t>
    </r>
  </si>
  <si>
    <t>2019-2021年</t>
  </si>
  <si>
    <r>
      <rPr>
        <sz val="11"/>
        <rFont val="仿宋_GB2312"/>
        <charset val="134"/>
      </rPr>
      <t>中央</t>
    </r>
  </si>
  <si>
    <r>
      <rPr>
        <sz val="11"/>
        <rFont val="仿宋_GB2312"/>
        <charset val="134"/>
      </rPr>
      <t>省级</t>
    </r>
  </si>
  <si>
    <r>
      <rPr>
        <sz val="11"/>
        <rFont val="仿宋_GB2312"/>
        <charset val="134"/>
      </rPr>
      <t>预算</t>
    </r>
  </si>
  <si>
    <r>
      <rPr>
        <sz val="11"/>
        <rFont val="仿宋_GB2312"/>
        <charset val="134"/>
      </rPr>
      <t>拨付到项目单位资金</t>
    </r>
  </si>
  <si>
    <r>
      <rPr>
        <sz val="11"/>
        <rFont val="仿宋_GB2312"/>
        <charset val="134"/>
      </rPr>
      <t>拨付比例</t>
    </r>
  </si>
  <si>
    <r>
      <rPr>
        <sz val="11"/>
        <rFont val="仿宋_GB2312"/>
        <charset val="134"/>
      </rPr>
      <t>总数</t>
    </r>
  </si>
  <si>
    <r>
      <rPr>
        <sz val="11"/>
        <rFont val="仿宋_GB2312"/>
        <charset val="134"/>
      </rPr>
      <t>未开工</t>
    </r>
  </si>
  <si>
    <r>
      <rPr>
        <sz val="11"/>
        <rFont val="仿宋_GB2312"/>
        <charset val="134"/>
      </rPr>
      <t>在建</t>
    </r>
  </si>
  <si>
    <r>
      <rPr>
        <sz val="11"/>
        <rFont val="仿宋_GB2312"/>
        <charset val="134"/>
      </rPr>
      <t>已完工</t>
    </r>
  </si>
  <si>
    <t>总计预算</t>
  </si>
  <si>
    <t>总计执行</t>
  </si>
  <si>
    <t>资金率</t>
  </si>
  <si>
    <t>完工率</t>
  </si>
  <si>
    <t>实施率</t>
  </si>
  <si>
    <t>未执行资金数</t>
  </si>
  <si>
    <t>全市合计</t>
  </si>
  <si>
    <t>合计</t>
  </si>
  <si>
    <t>2022-2023年中央及省级环保专项资金执行情况表</t>
  </si>
  <si>
    <t>2022-2023年</t>
  </si>
  <si>
    <r>
      <rPr>
        <sz val="11"/>
        <rFont val="仿宋_GB2312"/>
        <charset val="134"/>
      </rPr>
      <t>咸安区</t>
    </r>
  </si>
  <si>
    <r>
      <rPr>
        <sz val="11"/>
        <rFont val="仿宋_GB2312"/>
        <charset val="134"/>
      </rPr>
      <t>赤壁市</t>
    </r>
  </si>
  <si>
    <r>
      <rPr>
        <sz val="11"/>
        <rFont val="仿宋_GB2312"/>
        <charset val="134"/>
      </rPr>
      <t>嘉鱼县</t>
    </r>
  </si>
  <si>
    <r>
      <rPr>
        <sz val="11"/>
        <rFont val="仿宋_GB2312"/>
        <charset val="134"/>
      </rPr>
      <t>通城县</t>
    </r>
  </si>
  <si>
    <r>
      <rPr>
        <sz val="11"/>
        <rFont val="仿宋_GB2312"/>
        <charset val="134"/>
      </rPr>
      <t>通山县</t>
    </r>
  </si>
  <si>
    <r>
      <rPr>
        <sz val="11"/>
        <rFont val="仿宋_GB2312"/>
        <charset val="134"/>
      </rPr>
      <t>崇阳县</t>
    </r>
  </si>
  <si>
    <t>2018-2022</t>
  </si>
  <si>
    <t>资金年度1</t>
  </si>
  <si>
    <t>区县</t>
  </si>
  <si>
    <t>资金年度</t>
  </si>
  <si>
    <t>资金下达文号</t>
  </si>
  <si>
    <t>资金下达文件名</t>
  </si>
  <si>
    <t>项目名称</t>
  </si>
  <si>
    <t>项目进展</t>
  </si>
  <si>
    <t>求和项:中央资金预算</t>
  </si>
  <si>
    <t>求和项:中央资金执行数</t>
  </si>
  <si>
    <t>求和项:中央资金执行率</t>
  </si>
  <si>
    <t>求和项:省级资金预算</t>
  </si>
  <si>
    <t>求和项:省级资金执行数</t>
  </si>
  <si>
    <t>求和项:省级执行率</t>
  </si>
  <si>
    <t>财资环[2021]114号  鄂财环发[2022]12号</t>
  </si>
  <si>
    <t>2022年中央大气污染防治资金</t>
  </si>
  <si>
    <t>华源包装（咸宁）有限公司环境治理工程技术改造项目</t>
  </si>
  <si>
    <t xml:space="preserve">鄂财环发[2022]38号  </t>
  </si>
  <si>
    <t>2022年度省级生态环境保护以奖代补资金</t>
  </si>
  <si>
    <t>咸宁市2022年度省级生态环境以奖代补资金（生态环境部对咸宁市2021年水环境治理经验做法给予通报表扬）项目</t>
  </si>
  <si>
    <t xml:space="preserve">鄂财环发[2022]44号  </t>
  </si>
  <si>
    <t>2022年度省级流域横向生态保护补偿机制建设奖补资金</t>
  </si>
  <si>
    <t>咸宁市2022年度省级流域横向生态保护补偿机制建设奖补资金项目</t>
  </si>
  <si>
    <t>市本级 汇总</t>
  </si>
  <si>
    <t>财资环[2021]103号  鄂财环发[2022]11号</t>
  </si>
  <si>
    <t>2022年中央水污染防治资金</t>
  </si>
  <si>
    <t>斧头湖流域咸安区滨湖围垸水生态治理工程</t>
  </si>
  <si>
    <t>咸安区2022年度省级生态环境以奖代补资金项目</t>
  </si>
  <si>
    <t>咸安区 汇总</t>
  </si>
  <si>
    <t>财资环[2022]57号  鄂财环发[2022]36号</t>
  </si>
  <si>
    <t>2022年中央水污染防治资金(第二批)</t>
  </si>
  <si>
    <t>嘉鱼县密泉湖流域水环境综合治理工程项目</t>
  </si>
  <si>
    <t>未开工</t>
  </si>
  <si>
    <t>嘉鱼县2022年度省级生态环境以奖代补资金项目</t>
  </si>
  <si>
    <t>财资环[2022]117号  鄂财环发[2023]5号</t>
  </si>
  <si>
    <t>2023年中央水污染防治资金</t>
  </si>
  <si>
    <t>斧头湖流域治理二期工程项目（斧头湖生态缓冲带建设项目）</t>
  </si>
  <si>
    <t>嘉鱼县 汇总</t>
  </si>
  <si>
    <t>赤壁市污水处理厂及城东污水处理厂尾水人工湿地水质净化工程</t>
  </si>
  <si>
    <t>赤壁市西凉湖流域水污染治理及生态保护修复工程</t>
  </si>
  <si>
    <t>赤壁市 汇总</t>
  </si>
  <si>
    <t>崇阳县2022年度省级生态环境以奖代补资金项目</t>
  </si>
  <si>
    <t>崇阳县 汇总</t>
  </si>
  <si>
    <t>通山县厦铺河 饮用水源地上游生态修复工程</t>
  </si>
  <si>
    <t>通山县泉下矿区地下水污染综合治理项目</t>
  </si>
  <si>
    <t>财资环[2022]118号  鄂财环发[2023]4号</t>
  </si>
  <si>
    <t>2023年中央土壤污染防治资金</t>
  </si>
  <si>
    <t>通山县受污染耕地安全利用项目</t>
  </si>
  <si>
    <t>通山县 汇总</t>
  </si>
  <si>
    <t>总计</t>
  </si>
  <si>
    <t>财资环[2019]6号  鄂财环发[2019]9号</t>
  </si>
  <si>
    <t>2019年中央大气污染防治资金</t>
  </si>
  <si>
    <t>大气污染防治</t>
  </si>
  <si>
    <t>财资环[2019]7号  鄂财环发[2019]11号</t>
  </si>
  <si>
    <t>2019年度中央水污染防治资金</t>
  </si>
  <si>
    <t>斧头湖湖滨带生态修复、淦河流域水环境综合整治及水生态修复项目</t>
  </si>
  <si>
    <t>财资环[2019]7号  鄂财环发[2019]23号</t>
  </si>
  <si>
    <t>2019年度中央长江经济带生态保护修复奖励资金</t>
  </si>
  <si>
    <t>长江经济带生态保护修复奖励资金</t>
  </si>
  <si>
    <t>财资环[2019]8号  鄂财环发[2019]12号</t>
  </si>
  <si>
    <t>2019年中央土壤污染防治专项资金</t>
  </si>
  <si>
    <t>重点行业企业用地土壤污染状况调查信息采集、土壤及地下水样品采集</t>
  </si>
  <si>
    <t xml:space="preserve">鄂财环发[2019]13号  </t>
  </si>
  <si>
    <t>2019年度湖北省主要污染物总量减排"以奖代补”资金</t>
  </si>
  <si>
    <t>咸宁市环保局2019年度湖北省主要污染物总量减排以奖代补资金项目</t>
  </si>
  <si>
    <t xml:space="preserve">鄂财环发[2019]1号  </t>
  </si>
  <si>
    <t>2019年省级环境保护专项资金</t>
  </si>
  <si>
    <t>咸宁市集中式饮用水水源地水质自动监测站建设项目</t>
  </si>
  <si>
    <t>咸宁市武汉城市圈大气超级站组分监测网建设项目</t>
  </si>
  <si>
    <t xml:space="preserve">鄂财环发[2019]20号  </t>
  </si>
  <si>
    <t>2019年省级生态文明建设“以奖代补”资金</t>
  </si>
  <si>
    <t>咸宁市2019年省级生态文明建设“以奖代补”项目</t>
  </si>
  <si>
    <t xml:space="preserve">鄂财环发[2019]31号  </t>
  </si>
  <si>
    <t>2019年省级环境空气质量生态补偿资金</t>
  </si>
  <si>
    <t>咸宁市2019年省级环境空气质量生态补偿资金项目</t>
  </si>
  <si>
    <t>财资环[2019]58号  鄂财环发[2020]1号</t>
  </si>
  <si>
    <t>2020年中央长江经济带生态保护修复奖励资金</t>
  </si>
  <si>
    <t>2021全市地表水环境质量考核监测</t>
  </si>
  <si>
    <t>咸宁市重点流域水生态修复及水污染防治等</t>
  </si>
  <si>
    <t>重点流域源清单编制、水环境承载能力评估、排口排查整治及水生态水治理相关咨询等</t>
  </si>
  <si>
    <t>财资环[2019]58号、财资环[2020]43号  鄂财环发[2021]2号</t>
  </si>
  <si>
    <t>2020年中央长江经济带生态保护修复奖励资金（第二批）</t>
  </si>
  <si>
    <t>咸宁市乡镇集中式饮用水水源地存在环境问题整改及规范化建设</t>
  </si>
  <si>
    <t>财资环[2020]42号  鄂财环发[2020]30号</t>
  </si>
  <si>
    <t>2020年中央大气污染防治资金(第二批)</t>
  </si>
  <si>
    <t>湖北惠生药业有限公司 50000m3/h蓄热式废气焚烧炉建设项目</t>
  </si>
  <si>
    <t>机动车“天地车人”一体化智能监管平台</t>
  </si>
  <si>
    <t>财资环[2020]43号  鄂财环发[2020]36号</t>
  </si>
  <si>
    <t>2020年度中央水污染防治资金（第二批）</t>
  </si>
  <si>
    <t>赤壁市黄盖湖流域生态环境整治项目</t>
  </si>
  <si>
    <t>斧头湖流域横沟河环境综合整治及水生态修复工程</t>
  </si>
  <si>
    <t xml:space="preserve">鄂财环发[2020]10号  </t>
  </si>
  <si>
    <t>2020年省级生态文明建设“以奖代补”资金</t>
  </si>
  <si>
    <t>咸宁市2020年省级生态文明建设“以奖代补”资金项目</t>
  </si>
  <si>
    <t xml:space="preserve">鄂财环发[2020]33号  </t>
  </si>
  <si>
    <t>2020年省级主要污染物总量减排“以奖代补”资金</t>
  </si>
  <si>
    <t>咸宁市2020年省级主要污染物总量减排“以奖代补”资金项目</t>
  </si>
  <si>
    <t>财资环[2020]73号  鄂财环发[2020]52号</t>
  </si>
  <si>
    <t>2021年中央大气污染防治资金</t>
  </si>
  <si>
    <t>咸宁市空气质量网格化自动在线监测项目</t>
  </si>
  <si>
    <t>财资环[2021]52号  鄂财环发[2021]32号</t>
  </si>
  <si>
    <t>2021年中央大气污染防治资金(第二批)</t>
  </si>
  <si>
    <t>湖北和乐门业有限公司环保治理工程技术改造项目</t>
  </si>
  <si>
    <t xml:space="preserve">鄂财环发[2021]25号  </t>
  </si>
  <si>
    <t>2021年省级生态文明建设“以奖代补”资金</t>
  </si>
  <si>
    <t>咸宁市2021年生态环境应急监测能力建设项目</t>
  </si>
  <si>
    <t>咸宁市2021年省级生态文明建设“以奖代补”资金项目</t>
  </si>
  <si>
    <t xml:space="preserve">鄂财环发[2021]31号  </t>
  </si>
  <si>
    <t>2021年省级环境空气质量生态补偿资金</t>
  </si>
  <si>
    <t>咸宁市2021年省级环境空气质量生态补偿资金项目</t>
  </si>
  <si>
    <t xml:space="preserve">鄂财环发[2021]41号  </t>
  </si>
  <si>
    <t>2021年省级主要污染物总量减排“以奖代补”资金</t>
  </si>
  <si>
    <t>咸宁市2021年省级主要污染物总量减排“以奖代补”资金项目（污染防治攻坚战考核优秀奖励1000万元）</t>
  </si>
  <si>
    <t>淦河流域水环境综合整治及水生态修复项目中淦河入湖口生态修复工程</t>
  </si>
  <si>
    <t>咸安区2019年省级生态文明建设“以奖代补”项目</t>
  </si>
  <si>
    <t>斧头湖窑咀湾水生态保护修复</t>
  </si>
  <si>
    <t>财资环[2019]58号  鄂财环发[2020]5号</t>
  </si>
  <si>
    <t>2020年中央水污染防治资金</t>
  </si>
  <si>
    <t>斧头湖北洪港河子流域水环境综合治理项目</t>
  </si>
  <si>
    <t>咸宁市斧头湖湖体生态修复一期工程</t>
  </si>
  <si>
    <t>财资环[2019]60号  鄂财环发[2020]2号</t>
  </si>
  <si>
    <t>2020年中央农村环境整治资金</t>
  </si>
  <si>
    <t>咸安区2020年白岩泉村等七个村农村环境综合整治项目</t>
  </si>
  <si>
    <t>咸安区斧头湖窑咀湾水生态保护修复工程</t>
  </si>
  <si>
    <t>咸安区向阳湖围垸沟渠生态修复项目</t>
  </si>
  <si>
    <t>咸宁市咸安区2020年省级主要污染物总量减排“以奖代补”资金项目</t>
  </si>
  <si>
    <t>财资环[2020]85号  鄂财环发[2021]7号</t>
  </si>
  <si>
    <t>2021年中央水污染防治资金</t>
  </si>
  <si>
    <t>咸安区斧头湖流域三八河支流王家寨湖至 章家湖段生态修复及配套工程项目</t>
  </si>
  <si>
    <t>湖北华宁防腐技术股份有限公司废气处理措施改造项目</t>
  </si>
  <si>
    <t>财资环[2021]54号  鄂财环发[2021]26号</t>
  </si>
  <si>
    <t>2021年中央农村环境整治资金</t>
  </si>
  <si>
    <t>咸安区斧头湖流域农村环境综合整治工程项目</t>
  </si>
  <si>
    <t>咸安区2021年省级生态文明建设“以奖代补”资金项目</t>
  </si>
  <si>
    <t>咸宁市咸安区2021年省级主要污染物总量减排“以奖代补”资金项目</t>
  </si>
  <si>
    <t>嘉鱼县2019年省级环境空气质量生态补偿资金项目</t>
  </si>
  <si>
    <t>嘉鱼县2020年长江经济带生态保护修复奖励资金项目</t>
  </si>
  <si>
    <t>360㎡烧结机烟气脱硝超低排放工程</t>
  </si>
  <si>
    <t>嘉鱼县畈湖工业园VOC监控设施</t>
  </si>
  <si>
    <t>嘉鱼县农村生活污水治理项目</t>
  </si>
  <si>
    <t>嘉鱼县2021年省级生态文明建设“以奖代补”资金项目</t>
  </si>
  <si>
    <t>咸宁市嘉鱼县2021年省级环境空气质量生态补偿资金项目</t>
  </si>
  <si>
    <t>赤壁市环保局2019年度湖北省主要污染物总量减排以奖代补资金项目</t>
  </si>
  <si>
    <t>赤壁市2019年省级生态文明建设“以奖代补”项目</t>
  </si>
  <si>
    <t>赤壁市2019年省级环境空气质量生态补偿资金项目</t>
  </si>
  <si>
    <t>赤壁长江经济带生态保护修复奖励资金项目</t>
  </si>
  <si>
    <t>赤壁长城炭素制品有限公司12万吨炭素罐式煅烧炉及环式焙烧炉烟气脱硫、除尘、脱硝和固体沥青熔化烟气净化提标改造项目</t>
  </si>
  <si>
    <t>秸秆焚烧遥感监控自动预警系统项目</t>
  </si>
  <si>
    <t xml:space="preserve">鄂财环发[2020]32号  </t>
  </si>
  <si>
    <t>2020年省级生态文明建设“以奖代补”资金（第三批）</t>
  </si>
  <si>
    <t>咸宁市赤壁市2020年省级生态文明建设“以奖代补”资金（第三批）项目（国家生态县奖励100万元）</t>
  </si>
  <si>
    <t>咸宁市赤壁市2020年省级主要污染物总量减排“以奖代补”资金项目</t>
  </si>
  <si>
    <t>陆水水库（赤壁）周边关闭煤矿地下水污 染防治项目</t>
  </si>
  <si>
    <t>咸宁市赤壁市2021年省级环境空气质量生态补偿资金项目</t>
  </si>
  <si>
    <t>咸宁市赤壁市2021年省级主要污染物总量减排“以奖代补”资金项目</t>
  </si>
  <si>
    <t>通城县历史遗留地块重金属污染治理修复项目</t>
  </si>
  <si>
    <t>通城县环保局2019年度湖北省主要污染物总量减排以奖代补资金项目</t>
  </si>
  <si>
    <t>畜禽养殖“三养区”划分项目</t>
  </si>
  <si>
    <t xml:space="preserve">通城生态文明示范县建设项目  </t>
  </si>
  <si>
    <t>城市空气自动监测站</t>
  </si>
  <si>
    <t>咸宁市通城县2020年省级主要污染物总量减排“以奖代补”资金项目</t>
  </si>
  <si>
    <t>陆水流域菖蒲港桥至肖岭段生态修复项目</t>
  </si>
  <si>
    <t>湖北杭瑞陶瓷大气污染治理技术改造项目</t>
  </si>
  <si>
    <t>通城县2021年省级生态文明建设“以奖代补”资金项目</t>
  </si>
  <si>
    <t>咸宁市通城县2021年省级环境空气质量生态补偿资金项目</t>
  </si>
  <si>
    <t>咸宁市通城县2021年省级主要污染物总量减排“以奖代补”资金项目</t>
  </si>
  <si>
    <t>通城县 汇总</t>
  </si>
  <si>
    <t>财资环[2019]9号  颚财环发[2019]18号</t>
  </si>
  <si>
    <t>2019年中央农村环境整治资金</t>
  </si>
  <si>
    <t>崇阳县2019年中央农村环境整治项目（农村污水治理综合试点县）</t>
  </si>
  <si>
    <t>崇阳县环保局2019年度湖北省主要污染物总量减排以奖代补资金项目</t>
  </si>
  <si>
    <t>崇阳县2019年省级生态文明建设“以奖代补”项目</t>
  </si>
  <si>
    <t>崇阳县2020年长江经济带生态保护修复奖励资金项目</t>
  </si>
  <si>
    <t>咸宁市崇阳县2020年省级生态文明建设“以奖代补”资金（第三批）项目</t>
  </si>
  <si>
    <t>咸宁市崇阳县2020年省级主要污染物总量减排“以奖代补”资金项目</t>
  </si>
  <si>
    <t>崇阳县昌华实业有限公司烟气超低排放改造工程</t>
  </si>
  <si>
    <t>崇阳县2021年省级生态文明建设“以奖代补”资金项目</t>
  </si>
  <si>
    <t>咸宁市崇阳县2021年省级环境空气质量生态补偿资金项目</t>
  </si>
  <si>
    <t>咸宁市崇阳县2021年省级主要污染物总量减排“以奖代补”资金项目</t>
  </si>
  <si>
    <t>通山县富水水库环湖生态修复工程</t>
  </si>
  <si>
    <t>通山县2019年中央农村环境整治项目</t>
  </si>
  <si>
    <t>通山县环保局2019年度湖北省主要污染物总量减排以奖代补资金项目</t>
  </si>
  <si>
    <t>通山县重点县（市）环境监管能力建设项目</t>
  </si>
  <si>
    <t>通山县2019年省级生态文明建设“以奖代补”项目</t>
  </si>
  <si>
    <t>2020年中央农村环境整治项目</t>
  </si>
  <si>
    <t>咸宁市通山县2020年省级生态文明建设“以奖代补”资金（第三批）项目</t>
  </si>
  <si>
    <t>财资环[2021]47号  鄂财环发[2021]27号</t>
  </si>
  <si>
    <t>2021年中央水污染防治资金（第二批）</t>
  </si>
  <si>
    <t>梅田河（通山段）生态环境修复工程</t>
  </si>
  <si>
    <t>通山县2021年省级生态文明建设“以奖代补”资金项目</t>
  </si>
  <si>
    <t>咸宁市通山县2021年省级环境空气质量生态补偿资金项目</t>
  </si>
  <si>
    <t>咸宁市通山县2021年省级主要污染物总量减排“以奖代补”资金项目</t>
  </si>
  <si>
    <t>序号</t>
  </si>
  <si>
    <t>地市</t>
  </si>
  <si>
    <t>是否跨年度批次资金</t>
  </si>
  <si>
    <t xml:space="preserve">项目编号 </t>
  </si>
  <si>
    <t>承担单位</t>
  </si>
  <si>
    <t>建设内容与规模</t>
  </si>
  <si>
    <t>实施周期</t>
  </si>
  <si>
    <t>项目进展1</t>
  </si>
  <si>
    <t>总投资（万元）</t>
  </si>
  <si>
    <t>中央资金（万元）</t>
  </si>
  <si>
    <t>省级资金（万元）</t>
  </si>
  <si>
    <t>地方财政资金（万元）</t>
  </si>
  <si>
    <t>企业自筹资金（万元）</t>
  </si>
  <si>
    <t>其他资金（万元）</t>
  </si>
  <si>
    <t>项目类型</t>
  </si>
  <si>
    <t>项目子类型</t>
  </si>
  <si>
    <t>专项类型</t>
  </si>
  <si>
    <t>资金（万元）</t>
  </si>
  <si>
    <t>开工时间</t>
  </si>
  <si>
    <t>完工时间</t>
  </si>
  <si>
    <t>申请中央资金</t>
  </si>
  <si>
    <t>中央资金预算</t>
  </si>
  <si>
    <t>中央资金执行数</t>
  </si>
  <si>
    <t>省级资金预算</t>
  </si>
  <si>
    <t>省级资金执行数</t>
  </si>
  <si>
    <t>预算</t>
  </si>
  <si>
    <t>支出</t>
  </si>
  <si>
    <t>资金预算</t>
  </si>
  <si>
    <t>资金执行数</t>
  </si>
  <si>
    <t>资金执行率2</t>
  </si>
  <si>
    <t>咸宁市</t>
  </si>
  <si>
    <t>否</t>
  </si>
  <si>
    <t>2021421291Q1-20002</t>
  </si>
  <si>
    <t>华源包装（咸宁）有限公司</t>
  </si>
  <si>
    <t>新增RTO环保炉一套，焚烧烘房两套、旧RTO改造，旧排气管改造。</t>
  </si>
  <si>
    <t>2021-11</t>
  </si>
  <si>
    <t>2022-12</t>
  </si>
  <si>
    <t>已竣工验收</t>
  </si>
  <si>
    <t>工业污染治理</t>
  </si>
  <si>
    <t>重点行业挥发性有机物治理和配套监控设备</t>
  </si>
  <si>
    <t>大气</t>
  </si>
  <si>
    <t>2021421223Q1-20001</t>
  </si>
  <si>
    <t>崇阳县昌华实业有限公司</t>
  </si>
  <si>
    <t>本项目主要是对水泥窑排放的氮氧化物进行超低排放改造，主要有：窑尾烟气SCR脱硝系统1套，其中主要包括钢体结构、SCR吹灰系统、还原剂制备系统、仪表和控制系统、除盐水系统、空压管道系统等。</t>
  </si>
  <si>
    <t>2022-01</t>
  </si>
  <si>
    <t>2023-06</t>
  </si>
  <si>
    <t>正在实施</t>
  </si>
  <si>
    <t>工业炉窑综合整治</t>
  </si>
  <si>
    <t>2021421202Q1-20001</t>
  </si>
  <si>
    <t>湖北华宁防腐技术股份有限公司</t>
  </si>
  <si>
    <t>本项目主要是对湖北华宁防腐技术股份有限公司喷砂车间除尘措施进行改造，主要为布袋除尘系统2套；对炼胶车间有机废气处理措施进行改造，主要为吸附-催化燃烧系统1套，其中主要包括废气净化处理系统、排风系统和脱附系统；对胶浆制备车间有机废气处理措施进行改造，主要为吸附-催化燃烧系统1套，其中主要包括废气净化处理系统、排风系统和脱附系统。</t>
  </si>
  <si>
    <t>2022-06</t>
  </si>
  <si>
    <t>2021421291Q1-20001</t>
  </si>
  <si>
    <t>湖北和乐门业有限公司</t>
  </si>
  <si>
    <t>本项目在我公司自有产权厂房内，对已建智能钢质门生产基地项目和门产品技术改造及其配套材料生产项目环保处理措施进行技术升级改造；购置沸石转轮吸附浓缩系统、催化燃烧系统、电加热系统、预处理系统、仪表及控制系统等设备，更新淘汰原生产线耗能高及低效的老旧环保设备，提高生产效率、降低能耗，项目属于环境治理，具有减少污染物排放，具有较好的环境效益和社会效益。</t>
  </si>
  <si>
    <t>2021-04</t>
  </si>
  <si>
    <t>2022-04</t>
  </si>
  <si>
    <t>2021421222Q1-20002</t>
  </si>
  <si>
    <t>湖北杭瑞陶瓷有限公司</t>
  </si>
  <si>
    <t>湖北杭瑞陶瓷大气污染治理技术改造项目总投资600万元，利用厂内闲置土地实施建设，不新增土地。建设内容为：一是新建干燥窑脱硫塔1套，主要建设石膏湿法脱硫塔1座、除雾器1台、雾化系统1套及反冲洗系统1套；二是新建喷雾塔布袋除尘设施1套；三是新增粉料收集搅拌设施4台；四是新建干燥窑内尿素溶液喷雾系统1套。
该项目对现有炉窑污染治理措施进行升级改造后，颗粒物、二氧化硫、氮氧化物浓度可实现超低排放，排放浓度低于《陶瓷工业污染物排放标准》（GB25464-2010）及其修改单排放限值的50%。</t>
  </si>
  <si>
    <t>2022-08</t>
  </si>
  <si>
    <t>2020421299Q1-40003</t>
  </si>
  <si>
    <t>咸宁市生态环境局</t>
  </si>
  <si>
    <t>本项目建设主要采用了两类系统，包括环境空气质量监控平台、空气质量微型站自动监测系统。在市生态环境局办公大楼内建设环境空气质量监测平台，整合城市现有国控、省控站点监测数据，另在咸宁市城区、咸安城区、凤凰工业园、咸宁高新区、马桥镇、梓山湖新城等区域网格内加装空气质量微型站自动监测系统，对城市城市实时空气环境质量进行监测。
本项目主要建设内容为：环境空气质量监控平台建设，同时在市区范围内建设微站点126个，整合城市现有国控、省控站点10个。</t>
  </si>
  <si>
    <t>2020-06</t>
  </si>
  <si>
    <t>2020-09</t>
  </si>
  <si>
    <t>能力建设</t>
  </si>
  <si>
    <t>空气质量自动监测能力建设（含交通空气质量监测站建设）</t>
  </si>
  <si>
    <t>2020421221Q1-20005</t>
  </si>
  <si>
    <t>湖北金盛兰冶金科技有限公司</t>
  </si>
  <si>
    <t>脱硝反应器、换热系统、燃烧升温系统，以及配套的土建、电气、自动化控制等</t>
  </si>
  <si>
    <t>2019-03</t>
  </si>
  <si>
    <t>2020-12</t>
  </si>
  <si>
    <t>钢铁行业超低排放改造</t>
  </si>
  <si>
    <t>2019420000Q1-20021</t>
  </si>
  <si>
    <t>咸宁市生态环境局嘉鱼县分局</t>
  </si>
  <si>
    <t>配套建设监测微站10座</t>
  </si>
  <si>
    <t>2019-12</t>
  </si>
  <si>
    <t>其他</t>
  </si>
  <si>
    <t>2019420000Q1-40011</t>
  </si>
  <si>
    <t>生态环境局</t>
  </si>
  <si>
    <t>配套14台（套）仪器、设备，监测SO2、NOX、CO、O3、PM10、PM2.5六项污染物因子</t>
  </si>
  <si>
    <t>2019-09</t>
  </si>
  <si>
    <t>2020421299Q1-40002</t>
  </si>
  <si>
    <t>本项目是拟建6个固定式机动车尾气遥感监测点，购置1台移动式机动车尾气遥感监测系统装载车，购置服务器、交换机等硬件设备，依托正在建设的咸宁市“智慧长江”生态环境监管系统（利用现有机房和网络设备），将机动车“天地车人”一体化数据管理服务器平台整合到“智慧长江” 生态环境监管系统内，所有数据无缝接入咸宁市“智慧长江”生态环境监管体系，实行统一管理。</t>
  </si>
  <si>
    <t>2021-12</t>
  </si>
  <si>
    <t>已建成投运</t>
  </si>
  <si>
    <t>机动车天地车人一体化监控平台建设、完善和运营维护</t>
  </si>
  <si>
    <t>2020421291Q1-20001</t>
  </si>
  <si>
    <t>湖北惠生药业有限公司</t>
  </si>
  <si>
    <t>该项目主体工程建设面积300平方米,全部投资约1100万元，其中包括设备基础建设投资80万元、收集系统改造投资470万元、设备投资550万元,新建一套50000m3/h的新型旋转式RTO蓄热式废气焚烧炉,淘汰原20000m3/hRTO蓄热式废气焚烧炉。新式焚烧炉采用最新科技成果运行，对有机废气的净化处理率将达到99%以上。经运行后，公司废气可实现稳定超低浓度排放，将远远低于国家医药化工行业原料药现行的废气排放标准。</t>
  </si>
  <si>
    <t>2019420000Q1-40028</t>
  </si>
  <si>
    <t>赤壁市生态环境分局</t>
  </si>
  <si>
    <t>秸秆焚烧主要敏感点建设22个自动遥感监控点</t>
  </si>
  <si>
    <t>2019-07</t>
  </si>
  <si>
    <t>2020-08</t>
  </si>
  <si>
    <t>2020421281Q1-10001</t>
  </si>
  <si>
    <t>赤壁长城炭素制品有限公司</t>
  </si>
  <si>
    <t>1、增加DSNCR脱硝系统；拆除现有双碱法脱硫系统，增设石灰石石膏法脱硫系统，增加湿式电除尘系统，实现铝工业大气污染物特别排放限值要求。 2、新增DSNCR脱硝系统、石灰石石膏法脱硫系统、湿式电除尘系统，改造现有电捕焦油器及喷淋降温塔 ，实现铝工业大气污染物特别排放限值要求。          3、增设RTO焚烧系统，实现有机气体近零排放。本项目采用蓄热式焚烧炉（RTO），沥青熔化产生的沥青烟气引入蓄热式焚烧炉进行焚烧处理，从蓄热式焚烧炉产生的高温废气返回至烟气管道、伴热系统中，为管道提供保温。                        4.新建密封原料库、成品库、固体沥青库，解决无组织排放问题，减少环境污染，降低对周边环境影响。</t>
  </si>
  <si>
    <t>2021-01</t>
  </si>
  <si>
    <t>燃煤污染控制</t>
  </si>
  <si>
    <t>其他燃煤污染控制</t>
  </si>
  <si>
    <t>H2019421299Q-00001</t>
  </si>
  <si>
    <t>大气污染源激光雷达扫描 、大气污染防治第三方服务</t>
  </si>
  <si>
    <t/>
  </si>
  <si>
    <t>省级-空气质量生态补偿</t>
  </si>
  <si>
    <t>中移建设有限公司</t>
  </si>
  <si>
    <t>2023-12</t>
  </si>
  <si>
    <t>咸宁市生态环境局通山县分局</t>
  </si>
  <si>
    <t>省级-流域生态保护补偿</t>
  </si>
  <si>
    <t>2020421202N1-90003</t>
  </si>
  <si>
    <t>咸宁市生态环境局咸安区分局</t>
  </si>
  <si>
    <t>1）农村生活污水整治工程
项目区生活污水主要采用新建庭院式人工湿地处理系统及集中生活污水统一收集处理等方式，新建庭院式人工湿地处理系统152套，建设集中生活污水处理系统123套。通过以上设施的建设加上已有处理措施，整治区范围内村庄生活污水处理率可达60%。
2）农村生活垃圾整治工程
项目区生活垃圾收集与处理通过建立“户分类、村收集、镇转运、市区处理”的城乡生活垃圾一体化处置模式，建设“桶-车-站”的农村垃圾收集转运模式，建设全覆盖生活垃圾收集清运设施。共设置垃圾桶7527个，密闭垃圾转运箱858个，垃圾清运车52辆，村庄保洁员940名，通过以上设施的建设加上已有处理措施，切实提高斧头湖流域各乡镇的垃圾收集处理率和无害化处置量。
3）配套能力建设
配套能力建设主要包括各部门配合方案、资金筹集整合方案、发动农民参与配合方案、长效机制建立方案、农村环境综合整治工作督查考核方案、农村环境监督与管理体系、农村环境监督与管理体系、农村环境宣教能力建设和农村环境保护服务体系建设等，可有效保障农村环境综合整治工作有效实施，显著改善咸安区农村人居环境，提高村民生活质量。</t>
  </si>
  <si>
    <t>2019-10</t>
  </si>
  <si>
    <t>综合</t>
  </si>
  <si>
    <t>农村</t>
  </si>
  <si>
    <t>2020421221N1-01001</t>
  </si>
  <si>
    <t>嘉鱼县农村生活污水治理项目的建设内容及规模：UPVC 污水支管 De110 共 455333m；HDPE 污水支管 DN200 共 227667m，HDPE污水干管 DN300 共 158000m，检查井 19283 个，庭院式人工湿地30356 座，4.5t/d 集中式人工湿地 460 座，30t/d 智能光伏微动力 A2O污水处理站 102 座，50t/d 智能光伏微动力 A2O 污水处理站 79 座。</t>
  </si>
  <si>
    <t>2020-07</t>
  </si>
  <si>
    <t>生活污水治理</t>
  </si>
  <si>
    <t>H2020421224N1-01001</t>
  </si>
  <si>
    <t>用于新丰、毛杨、官塘、杨狮坑、龟墩5个村生活污水治理。</t>
  </si>
  <si>
    <t>H2020421202N1-01001</t>
  </si>
  <si>
    <t>对这7个村：高桥镇：白岩泉、洪港村、石溪村；汀泗桥镇：大桥村、星星村；向阳湖镇：宝塔村、广东畈村的村湾生活污水进行处理。</t>
  </si>
  <si>
    <t>H2019421223N-90002</t>
  </si>
  <si>
    <t>崇阳县环保局</t>
  </si>
  <si>
    <t>试点区生活污水收集并处理</t>
  </si>
  <si>
    <t>H2019421224N-90002</t>
  </si>
  <si>
    <t>通山县环保局</t>
  </si>
  <si>
    <t>计划用于12个行政村的环境综合治理。</t>
  </si>
  <si>
    <t>省级-其他</t>
  </si>
  <si>
    <t>2022421221S1-10007</t>
  </si>
  <si>
    <t>嘉鱼县水利和湖泊局</t>
  </si>
  <si>
    <t>斧头湖流域治理二期工程南起斧头湖大堰湖排水闸，北至黄沙湾片区，沿斧头湖堤迎水侧建设生态缓冲带，缓冲带沿斧头湖岸线全长约 5.7km，纵深 150-700m。主要包括生态湿地构建工程、湖滨缓冲带构建工程和生态护坡构建工程。1生态湿地构建工程，构建2处生态湿地，建设形成自然湿地面积66.1万m2，植物种植面积约34.31万m2。2湖滨缓冲带构建工程,建设形成湖滨缓冲带修复面积 84.64万m2，植物种植面积约 40.15万m2。3. 生态护坡构建工程,种植长度约 11.4km，植物种植面积约为 4万m2。</t>
  </si>
  <si>
    <t>2022-09</t>
  </si>
  <si>
    <t>2023-09</t>
  </si>
  <si>
    <t>重点流域水污染防治</t>
  </si>
  <si>
    <t>河湖缓冲带生态保护修复</t>
  </si>
  <si>
    <t>水</t>
  </si>
  <si>
    <t>2022421281S1-10004</t>
  </si>
  <si>
    <t>赤壁市人民政府</t>
  </si>
  <si>
    <t>建设规模有修改： （1）入湖口人工湿地水质净化工程：建设人工湿地20000 m2 （2）湖泊生态缓冲带保护修复工程：建设3处湖泊生态缓冲带，西凉村缓冲带建设长度4.8 km，徐家岭缓冲带建设长度2.3 km，凤凰村缓冲带建设长度2.5 km。 （3）湖泊水域水生植被恢复工程：建设4处水生植被恢复工程，老汤咀湖汊建设面积883516 m2，马首山湖汊建设面积368130 m2，东侧湖汊建设面积339728 m2，南侧湖汊建设面积108196 m2。</t>
  </si>
  <si>
    <t>2024-05</t>
  </si>
  <si>
    <t>2021421224S1-40002</t>
  </si>
  <si>
    <t>1、泉下煤矿地下水与涌水污染处理工程 （1）水文地质调查、（2）工程勘察、（3）地下水监测与预警、（4）煤矿地下涌水堵疏工程、（5）煤矿地下水原位修复工程、（6）涌水处理工程。（7）末端人工湿地治理工程</t>
  </si>
  <si>
    <t>2022-05</t>
  </si>
  <si>
    <t>2024-04</t>
  </si>
  <si>
    <t>地下水污染防治</t>
  </si>
  <si>
    <t>地下水污染防控与修复</t>
  </si>
  <si>
    <t>2021421221S1-10003</t>
  </si>
  <si>
    <t>该项目的建设范围为嘉鱼县密泉湖和陆码河（密泉湖与长江的连接渠道）。密泉湖的主要建设内容为：建设生态湿地4处，总面积432900平方米；陆码河的建设内容包括：水生植物工程，建设挺水植物15500平方米，沉水植物38750平方米；生态护坡工程，建设植草砖护坡22500平方米；曝气复氧工程，设置太阳能曝气装置10台。</t>
  </si>
  <si>
    <t>2021-09</t>
  </si>
  <si>
    <t>2021-08</t>
  </si>
  <si>
    <t>流域水污染综合治理</t>
  </si>
  <si>
    <t>2021421202S1-10002</t>
  </si>
  <si>
    <t>斧头湖流域咸安区滨湖围垸水生态治理工程主要修复区域包括大洲湖滨湖围垸内的水体。建设内容包括对大洲湖滨湖围垸内沟渠进行水生态治理，确保区域内水质总体稳定达标，具体措施及内容：（1）主沟渠修复：主沟渠总长约3.6km，宽约12m，共计修复面积约4.32hm2，其中1.2km建成斜坡型主沟渠，2.4km建成竖向型主沟渠，对沟渠实施生态修复工程全域间断改造，主要为沟渠中种植挺水植物和沉水植物用来净化沟渠水质。（2）支渠修复：支渠长度共计约3.4km，宽度约6m，在支渠内间断种植挺水植物和沉水植物净化水质，种植面积约10000m2。（3）人工湿地：在围垸内邻近大洲湖泵站前端位置新建人工复氧型生态湿地1座，面积约18.75亩；在围垸排水泵站前端设置水质在线监测站1座。</t>
  </si>
  <si>
    <t>2023-05</t>
  </si>
  <si>
    <t>是</t>
  </si>
  <si>
    <t>2021421281S1-10002</t>
  </si>
  <si>
    <t>咸宁市生态环境局赤壁市分局</t>
  </si>
  <si>
    <t>赤壁市污水处理厂尾水湿地分为西区和东区2个区域，各区主要建设内容如下所示：
（1）赤壁市污水处理厂尾水湿地西区主要建设内容：
建设潜流湿地有效面积为6万m2、西区及东区湿地合用总进水管线及出水管线300m。
（2）赤壁市污水处理厂尾水湿地东区主要建设内容：
建设潜流湿地有效面积为6万m2。
（3）赤壁市城东污水处理厂尾水湿地主要建设内容：
建设潜流湿地有效面积为3.6万m2，表流湿地有效面积为0.54万m2；湿地总进水管线及出水管线250m。</t>
  </si>
  <si>
    <t>2024-11</t>
  </si>
  <si>
    <t>人工湿地水质净化</t>
  </si>
  <si>
    <t>2021421224S1-10002</t>
  </si>
  <si>
    <t>通山县人民政府</t>
  </si>
  <si>
    <t>1.缓冲带生态修复工程
缓冲带生态修复主要工程量为：开挖土方21600 m2，铺设碎石820 m，岸坡绿化播撒草籽早熟禾、狗牙根、高羊茅等10.8 kg，边坡绿化种植乔灌木两排，长度1520 m。
2.岸坡生态修复工程
岸坡生态修复工程主要工程量为：开挖土方6840 m3，开展石笼护岸600 m，草籽护坡3420 m2，铺设生态2000 m2，岸坡撒播草籽2000 m2。
3.漫滩湿地构建工程
漫滩湿地工程量为：开挖土方16300 m3，喷洒草籽2 kg，栽植灌木2000棵，荷花、黄花鸢尾和再力花1.05万株，水葱、菖蒲、纸莎草和梭鱼草1.05万株，香蒲、灯芯草、茭白、花叶芦竹和芦苇1.05万株，伞草、水生美人蕉和千屈菜1.05万株。
4.水生态修复工程
水生态修复工程主要工程为：开挖土方16640 m3，芦苇5万株，香蒲10万株，睡莲0.4万株，苦草10万株，黑藻10万株，微齿眼子菜10万株，无齿蚌15200个，环棱螺129200个。
5.仿自然湿地建设工程
仿自然湿地工程量为：开挖土方6.46万m3，坑塘疏浚6.84万 m3，淤泥运输6.84万 m3，淤泥晾晒950 m2，喷洒草籽早熟禾、狗牙根和高羊茅4.75 kg，再力花、芦苇和芦竹6.25万株，香蒲、旱伞草6.25万株，黑藻、竹叶眼子菜、狐尾藻、苦草、金鱼藻和微齿眼子菜90万株，无齿蚌8000个，环棱螺58000个。</t>
  </si>
  <si>
    <t>2021421224S1-10001</t>
  </si>
  <si>
    <t>1 毛杨河河口湿地工程包括
生态透水坝1座，土方工程4.4万m3，植物隔离带960 m，芦苇14万株，香蒲14万株，芡实4000株，荇菜2.5万株，菱角2.5万株，苦草20万株，黑藻20万株，无齿蚌9000个，环棱螺70000个。
2 护坡工程
土方工程11.94万m3，石笼网护岸8500 m，生态砖34000 m2，生态护坡植被恢复34000 m2。
3 水生态恢复工程
土方工程2.55万m3，主要工程为栽植水生植物，包括芦苇5万株、香蒲10万株、睡莲4000株、苦草11.67万株、黑藻11.67万株、微齿眼子菜11.67万株、无齿蚌2600个、环棱螺27500个。
4 水动力调控工程
建设滚水坝一座，宽6.5 m，高1.5 m，长16米。
5 内源清理工程
包括清除存量垃圾，疏浚和淤泥/垃圾运输。清除存量垃圾1000 m3，底泥疏浚4.8万m3，淤泥运输4.8万 m3，淤泥晾晒600 m2，喷洒草籽早熟禾、狗牙根和高羊茅3 kg。</t>
  </si>
  <si>
    <t>2020421202S1-10003</t>
  </si>
  <si>
    <t>1、三八河王家寨湖至章家湖段生态修复工程：生态修复河段总长约1.6km，面积约8.5万㎡；主要为清理杂草及缓冲带种植水草植物；
2、污水厂尾水人工湿地深度处理工程：拟在咸安经济开发区污水处理厂排水口新建处理规模为10000m3/d人工湿地1座；
3、工业园一期区块截污分流工程：对工业园20余家企业铺设雨污分流管，其中污水管3630m、雨水管239m，并配套新建污水提升泵站、雨水提升泵站各1座。</t>
  </si>
  <si>
    <t>2020421281S1-40001</t>
  </si>
  <si>
    <t>本项目主要包含矿井封堵工程、塌陷区防渗工程、地下水污染治理工程和
煤矸石处理工程、河渠清淤工程、湿地生态系统构建工程六个部分。
1、 矿井封堵工程
地下水封堵回填工程建设内容为叶家山煤矿、沈家山煤矿、双丘煤矿废弃
弃监测孔和井口封堵回填，方案包括煤矸石回填、砌筑封堵墙、加固注浆等三
个方面。
2、 塌陷区防渗工程
将煤矸石回填至塌陷区，塌陷区填平后，在表面覆盖 30cm 黏土，压实后用
C30的混凝土进行硬化处理。
3、 地下水污染治理工程
根据现场实测情况，矿区地下水流量约为 40t/日，1.46 万/年，为保证处理
能力，需采取地下水疏通引流和二级处理的技术路线，首先对在沈家山煤矿、
双丘煤煤矿、叶家山煤矿主溢流口进行挖掘暴露，然后各建设一座渗透性反应
墙，在墙体出水的一侧建设污水处理设施 1 套，设计污水处理能力 2 万吨/年，
包含格栅渠、曝气调节池、初调池、中和池、预沉池、混凝系统、污泥池、清
水池、调酸池、加药系统，建设污水处理控制系统及电气系统。
4、 煤矸石处理工程
对于堆积在山体上的裸露煤矸石，进行边坡整形和覆土复绿，并在堆场尾
部建设尾矿库坝，选用浆砌石坝坝体高度定为 14m，坝体顶宽定为 3m，在堆场
两侧各修建一条截洪沟；对于位于水平堆场煤矸石回填至采空区巷道、废弃监
测孔和采矿塌陷区；采空区、废弃监测孔和塌陷区填满后，对于剩余的煤矸石
建设土工席垫排渗系统。
5 、河渠清淤工程
对双丘煤矿、叶家山煤矿、沈家山煤矿地表径流下游河渠进行清淤，清淤
工程量约 2000 立方米，对淤泥进行干化、固化处理。
6 、湿地生态系统构建工程
在河渠沿岸构建挺水植物湿地，面积 2000m2，占河渠总面积的 20%。</t>
  </si>
  <si>
    <t>2022-07</t>
  </si>
  <si>
    <t>2020421222S1-10004</t>
  </si>
  <si>
    <t>咸宁市生态环境局通城县分局</t>
  </si>
  <si>
    <t>（1）陆水流域菖蒲港桥至肖岭段生态修复工程：铁柱港桥至陆水交汇口，长350米，修复面积4hm2；隽水河银山大道至陆水交汇口，长500米，修复面积5.7hm2；陆水菖蒲港至毛公渡，长650米，修复面积13.3hm2；陆水太和屋至县界，长1000米，修复面积14.5hm2。共计修复长度2500米，修复面积37.5hm2，主要为河道中种植挺水植物和沉水植物用来净化陆水河水质。
（2）污水处理厂尾水人工湿地深度处理工程：拟在通城县城市污水处理厂排水口附近建设人工湿地1座，该湿地工程位于铁柱港与陆水河交叉口上游380m陆水河左岸，设计处理规模为50000m3/d（与污水处理厂设计规模一致），旨在对污水厂尾水进行人工湿地深度处理后最终排入陆水河，湿地排水水质执行地表水Ⅲ类水质标准限值。</t>
  </si>
  <si>
    <t>2020-10</t>
  </si>
  <si>
    <t>2020421299S1-30002</t>
  </si>
  <si>
    <t>咸宁市生态环境局（各县市区分局）</t>
  </si>
  <si>
    <t>项目建设内容主要包括51个乡镇水源地保护区范围内隔离防护建设、保护区环境整治、风险源应急防护建设等内容。其中隔离防护建设主要是对51个水源地一级保护区进行物理隔离，同时建设界标、交通警示牌、宣传牌等标识标牌，隔离防护网总长为77965米，标识标牌共976块。保护区环境整治主要是针对保护区范围内的生活面源污染等进行治理。风险源应急防护建设主要是针对保护区范围内地的交通穿越防撞护栏建设、事故导流槽、应急池、水源地视频监控等进行建设，同时编制水源地应急预案。</t>
  </si>
  <si>
    <t>2021-06</t>
  </si>
  <si>
    <t>饮用水水源地保护</t>
  </si>
  <si>
    <t>保护区整治与生态修复</t>
  </si>
  <si>
    <t>2020421202S1-10002</t>
  </si>
  <si>
    <t>拟生态修复的咸安区向阳湖围垸沟渠项目规划总面积31.96平方公里（约48000亩），建设内容主要包括：
1、将向阳湖围垸划分为若干区块，建设沟渠生态湿地，构建水生态净化网；
2、以现有彭家咀泵站和三叉港泵站为主，新建生态补水口7座，同时配套建设沟渠水网基础工程；
3、分别在彭家咀泵站和三叉港泵站取水口前端各新建1处约500亩的生态湿地；
4、在人工湿地末端新建水质在线监测站点。</t>
  </si>
  <si>
    <t>2020-05</t>
  </si>
  <si>
    <t>河湖水域生态保护修复</t>
  </si>
  <si>
    <t>2020421202S1-10004</t>
  </si>
  <si>
    <t>拟修复的咸安区斧头湖窑咀湾水生态保护工程项目规划面积500.2公顷（约7503亩），建设内容主要包括：
1、生态修复湖滨缓冲带：主要包括钢筋混凝土挡墙生态护坡2170ｍ、自然入水生态护坡5550ｍ；
2、新建窑咀湾入湖口湿地工程：总面积100公顷，其中挺水植物消减带面积30公顷，浮叶植物面积20公顷，沉水植物床面积50公顷；
3、水生态系统管理工程：主要包括日常水生植被管理、水体环境管理、科普宣传教育，新建水质自动监测站1座、应急能力建设，同时配套建设相关附属设施。</t>
  </si>
  <si>
    <t>2021-05</t>
  </si>
  <si>
    <t>2020421291S1-10003</t>
  </si>
  <si>
    <t>咸宁高新区市场监督管理和综合执法局</t>
  </si>
  <si>
    <t>本项目以的主要建设内容包括以下四个方面：1、高新区污水处理厂尾水净化人工湿地：新建 120 亩人工湿地，日处理水量 50000 吨，保障其进入横沟河时水质不低于地表Ⅳ类水。
2、横沟河水质净化和生态修复工程：底泥清淤73000立方米，沉水植物工程112000平方米，挺水植物29600平方米，推流曝气机48台。
3、生态缓冲带工程：建设横沟河沿线植物缓冲带总面积1950000平方米，人工湿地周边缓冲带68369平方米，湿地缓冲带43189平方米。
4、在线检测工程：建设一套在线监测预警系统，包括3个自动监测站、3个常用检测点位以及一套环境管理智慧云平台。</t>
  </si>
  <si>
    <t>2019420000S101-13017</t>
  </si>
  <si>
    <t>赤壁市黄盖湖流域生态环境整治项目建设内容包括赤壁市黄盖湖流域污染防治工程和赤壁市黄盖湖流域饮用水源地保护及生态修复工程，其中赤壁市黄盖湖流域污染防治工程包括：（1）农业面源污染防治工程、（2）农村环境综合整治工程、（3）河流综合整治工程、（4）水产养殖污染防治工程；赤壁市黄盖湖流域饮用水源地保护及生态修复工程包括：　（1）水源地保护工程、（2）湖滨缓冲带保护与修复工程、（3）水体生态修复工程。</t>
  </si>
  <si>
    <t>2019-01</t>
  </si>
  <si>
    <t>2021421299S1-10001</t>
  </si>
  <si>
    <t>对列入考核范围的全市重点流域地表水断面（点位）每月进行考核监测</t>
  </si>
  <si>
    <t>H2020421202S1-10002</t>
  </si>
  <si>
    <t>包括底泥生态修复工程、水体透明度改善工程、湖泊水质提升工程和沉水植被恢复工程。河口湿地工程，脱氮除磷工程、生态保护带建设项目。</t>
  </si>
  <si>
    <t>2021421299S1-10003</t>
  </si>
  <si>
    <t>咸宁市生态环境局、各县市区分局</t>
  </si>
  <si>
    <t>重点流域水生态修复及水污染防治等</t>
  </si>
  <si>
    <t>2021421221S1-10001</t>
  </si>
  <si>
    <t>1、长江流域入河排口调查，2、西凉湖入湖排口调查，3、编制湖泊（大岩湖和蜜泉湖）水质达标方案，4、潘家湾长江生态修复工程，5、嘉鱼县乡镇水源地突发环境事件应急预案编制。</t>
  </si>
  <si>
    <t>2021421223S1-10001</t>
  </si>
  <si>
    <t>湖北慧测检测技术有限公司、湖北省环科院</t>
  </si>
  <si>
    <t>1《崇阳县农村生活污水治理专项规划》、《崇阳县农村生活污水黑臭水体治理实施方案》编制费。2崇阳县水环境委托性监测测服务项目。</t>
  </si>
  <si>
    <t>H2020421202S1-10001</t>
  </si>
  <si>
    <t>包括生态建设工程、河道清淤疏浚工程以及农村农业面源污染治理工程。1、建设王家寨湖生态稳定塘工程，面积1335亩；2、建设北洪港河入湖口水质净化湿地，面积1250亩；3、对北洪港河进行河道清淤疏浚工程，长度为11.9km；4、分散式农村生活污水收集处理工程，在向阳湖镇、潘家湾镇、渡普镇设置农村分散式生活污水处理设施138套，配备管网约170km；农村生活垃圾收运处理工程，向阳湖镇、潘家湾、渡普镇分别配备垃圾转运车、转运站、村级垃圾桶；畜禽养殖污染治理工程，规模化养殖场标准化建设；农田种植污染治理工程</t>
  </si>
  <si>
    <t>2021421202S1-10001</t>
  </si>
  <si>
    <t>区生态环境分局</t>
  </si>
  <si>
    <t>在淦河入湖口人工湿地中建设强化除磷设施</t>
  </si>
  <si>
    <t>2021421222S1-10002</t>
  </si>
  <si>
    <t>第三方专业技术服务公司、通城县生态环境局</t>
  </si>
  <si>
    <t>畜禽养殖“三养区”划分方案编制</t>
  </si>
  <si>
    <t>2021421281S1-10001</t>
  </si>
  <si>
    <t>1、陆逊湖村四组（黄龙）黑臭水体整治工程：沟渠清淤。
2、省控重点湖泊排污口排查整治经费46万</t>
  </si>
  <si>
    <t>2021421222S1-10001</t>
  </si>
  <si>
    <t>1、通城县国家级生态文明示范县创建工作台账资料及档案整理，并组织开展通城县国家级生态文明示范县创建培训；2、编制《通城县创建国家级生态文明示范县验收评估报告》并通过环保部组织的验收；3、制作宣传片</t>
  </si>
  <si>
    <t>2021421299S1-10002</t>
  </si>
  <si>
    <t>H2019421299S-00001</t>
  </si>
  <si>
    <t>对西河桥国控断面水域进行体脱氮除磷综合治理；将淦河、北洪港和麻花咀泵站以及围垸渔业废水经联垸湿地净化后排入斧头湖</t>
  </si>
  <si>
    <t>H2019421202S-00001</t>
  </si>
  <si>
    <t>咸安区环保局</t>
  </si>
  <si>
    <t>淦河入湖口湿地整治</t>
  </si>
  <si>
    <t>H2019421224S-00001</t>
  </si>
  <si>
    <t>将该项目的建设内容与规模调整为：“①沿湖湖滨缓冲带乡镇生活垃圾清运。清理富水水库慈口社区居委会至慈口卫生院段湖滨带面积约1万平方米的生活垃圾，规范区域内生活垃圾倾倒点设置，合理配置垃圾收集设施；②生态护坡工程及水土流失修复工程。从慈口社区居委会至慈口卫生院，沿水库边铺设连锁式生态护坡1万平方米；在富水水库黄家山段建设生态防护林面积10045平方米、护坡植被等设施；③农村生活污水治理工程。主要对鹿眠塘村、官塘村、石印村、西垅村、新庄村、大坑村、下杨村、港口村、程许村等9个村庄建设污水收集系统、污水处理系统及相关配套设施”。</t>
  </si>
  <si>
    <t>H2019421299S-00002</t>
  </si>
  <si>
    <t>H2019421202S-00002</t>
  </si>
  <si>
    <t>H2019421281S-00001</t>
  </si>
  <si>
    <t>H2019421221S-00001</t>
  </si>
  <si>
    <t>H2019421222S-00001</t>
  </si>
  <si>
    <t>H2019421223S-00001</t>
  </si>
  <si>
    <t>省级-生态环境以奖代补</t>
  </si>
  <si>
    <t>省级-生态文明以奖代补</t>
  </si>
  <si>
    <t>2022421224T1-30001</t>
  </si>
  <si>
    <t>根据通山县土壤详査数据，通山县耕地污染主要为镉（Cd）污染及砷（As） 污染，故本项目根据通山县区域污染程度和特点，重点围绕镉（Cd）污染及砷 （As）污染耕地，开展污染耕地安全利用工程，确保实施效果。依据成熟性、安 全性、合理性、经济性等原则，并结合已开展的相关研究和应用，筛选出适用于 通山县本地的安全利用措施。
    本项目拟实施耕地安全利用类面积 3187 亩，共涉及 3 个乡镇包括大畈镇 923.6 亩、楠林桥镇 1641.8 亩和九宫山镇 621.6 亩。</t>
  </si>
  <si>
    <t>土壤污染风险管控与修复</t>
  </si>
  <si>
    <t>农用地安全利用项目</t>
  </si>
  <si>
    <t>土壤</t>
  </si>
  <si>
    <t>H2019421222T-90002</t>
  </si>
  <si>
    <t>通城县环保局</t>
  </si>
  <si>
    <t>对通城县历史上关闭小钒厂遗留地块进行修复</t>
  </si>
  <si>
    <t>土壤污染源头防控</t>
  </si>
  <si>
    <t>历史遗留污染源整治项目</t>
  </si>
  <si>
    <t>H2019421299T-90002</t>
  </si>
  <si>
    <t xml:space="preserve">咸宁市地下水环境调查评估、重点行业企业土壤、地下水环境调查、重点行业企业用地调查增补地块工作</t>
  </si>
  <si>
    <t>土壤详查资金</t>
  </si>
  <si>
    <t>省级-污染减排以奖代补</t>
  </si>
  <si>
    <t>财资环[2019]58号、财资环[2020]43号、鄂财环发[2021]2号</t>
  </si>
  <si>
    <t>咸宁市咸安区2020年中央长江经济带生态保护修复奖励资金项目(第二批)</t>
  </si>
  <si>
    <t>咸宁市通城县2020年中央长江经济带生态保护修复奖励资金项目(第二批)</t>
  </si>
  <si>
    <t>咸宁市崇阳县2020年中央长江经济带生态保护修复奖励资金项目(第二批)</t>
  </si>
  <si>
    <t>咸宁市赤壁市2020年中央长江经济带生态保护修复奖励资金项目(第二批)</t>
  </si>
  <si>
    <t>1. 删除 2020年省级生态文明建设“以奖代补”资金项目（第二批），这是厕所革命的钱</t>
  </si>
  <si>
    <t>2. 手工将赤壁市黄盖湖流域生态环境整治项目 区县改为赤壁市</t>
  </si>
  <si>
    <t>3. 手工加上四条。2020年中央长江经济带生态保护修复奖励资金（第二批），系统缺失</t>
  </si>
  <si>
    <t>截至2023年4月底最新数据</t>
  </si>
  <si>
    <t>2022年底数据</t>
  </si>
  <si>
    <t>中央、省级资金</t>
  </si>
  <si>
    <t>中央资金</t>
  </si>
  <si>
    <t>省级资金</t>
  </si>
  <si>
    <t>1.手工调整</t>
  </si>
  <si>
    <t>咸安区115万防腐项目到市本级</t>
  </si>
  <si>
    <t>传统村落、厕所革命不算、负数项目、第二批 不算</t>
  </si>
</sst>
</file>

<file path=xl/styles.xml><?xml version="1.0" encoding="utf-8"?>
<styleSheet xmlns="http://schemas.openxmlformats.org/spreadsheetml/2006/main">
  <numFmts count="8">
    <numFmt numFmtId="176" formatCode="0_ "/>
    <numFmt numFmtId="41" formatCode="_ * #,##0_ ;_ * \-#,##0_ ;_ * &quot;-&quot;_ ;_ @_ "/>
    <numFmt numFmtId="44" formatCode="_ &quot;￥&quot;* #,##0.00_ ;_ &quot;￥&quot;* \-#,##0.00_ ;_ &quot;￥&quot;* &quot;-&quot;??_ ;_ @_ "/>
    <numFmt numFmtId="177" formatCode="0.00_ "/>
    <numFmt numFmtId="43" formatCode="_ * #,##0.00_ ;_ * \-#,##0.00_ ;_ * &quot;-&quot;??_ ;_ @_ "/>
    <numFmt numFmtId="178" formatCode="_ * #,##0.0000_ ;_ * \-#,##0.0000_ ;_ * &quot;-&quot;??.00_ ;_ @_ "/>
    <numFmt numFmtId="42" formatCode="_ &quot;￥&quot;* #,##0_ ;_ &quot;￥&quot;* \-#,##0_ ;_ &quot;￥&quot;* &quot;-&quot;_ ;_ @_ "/>
    <numFmt numFmtId="179" formatCode="#,##0.00_ "/>
  </numFmts>
  <fonts count="32">
    <font>
      <sz val="10"/>
      <name val="宋体"/>
      <charset val="134"/>
    </font>
    <font>
      <b/>
      <sz val="12"/>
      <name val="仿宋_GB2312"/>
      <charset val="134"/>
    </font>
    <font>
      <sz val="12"/>
      <name val="仿宋_GB2312"/>
      <charset val="134"/>
    </font>
    <font>
      <b/>
      <sz val="10"/>
      <name val="宋体"/>
      <charset val="134"/>
    </font>
    <font>
      <sz val="12"/>
      <name val="宋体"/>
      <charset val="134"/>
    </font>
    <font>
      <b/>
      <sz val="12"/>
      <name val="宋体"/>
      <charset val="134"/>
    </font>
    <font>
      <sz val="11"/>
      <name val="仿宋_GB2312"/>
      <charset val="134"/>
    </font>
    <font>
      <sz val="9"/>
      <name val="仿宋_GB2312"/>
      <charset val="134"/>
    </font>
    <font>
      <sz val="11"/>
      <name val="方正小标宋简体"/>
      <charset val="134"/>
    </font>
    <font>
      <sz val="18"/>
      <name val="方正小标宋简体"/>
      <charset val="134"/>
    </font>
    <font>
      <b/>
      <sz val="14"/>
      <name val="仿宋_GB2312"/>
      <charset val="134"/>
    </font>
    <font>
      <sz val="14"/>
      <name val="仿宋_GB2312"/>
      <charset val="134"/>
    </font>
    <font>
      <sz val="11"/>
      <color rgb="FF3F3F76"/>
      <name val="等线"/>
      <charset val="0"/>
      <scheme val="minor"/>
    </font>
    <font>
      <b/>
      <sz val="18"/>
      <color theme="3"/>
      <name val="等线"/>
      <charset val="134"/>
      <scheme val="minor"/>
    </font>
    <font>
      <sz val="11"/>
      <color theme="1"/>
      <name val="等线"/>
      <charset val="0"/>
      <scheme val="minor"/>
    </font>
    <font>
      <b/>
      <sz val="11"/>
      <color rgb="FF3F3F3F"/>
      <name val="等线"/>
      <charset val="0"/>
      <scheme val="minor"/>
    </font>
    <font>
      <sz val="11"/>
      <color theme="0"/>
      <name val="等线"/>
      <charset val="0"/>
      <scheme val="minor"/>
    </font>
    <font>
      <b/>
      <sz val="13"/>
      <color theme="3"/>
      <name val="等线"/>
      <charset val="134"/>
      <scheme val="minor"/>
    </font>
    <font>
      <u/>
      <sz val="11"/>
      <color rgb="FF0000FF"/>
      <name val="等线"/>
      <charset val="0"/>
      <scheme val="minor"/>
    </font>
    <font>
      <sz val="11"/>
      <color theme="1"/>
      <name val="等线"/>
      <charset val="134"/>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FF0000"/>
      <name val="等线"/>
      <charset val="0"/>
      <scheme val="minor"/>
    </font>
    <font>
      <b/>
      <sz val="11"/>
      <color theme="3"/>
      <name val="等线"/>
      <charset val="134"/>
      <scheme val="minor"/>
    </font>
    <font>
      <sz val="11"/>
      <color rgb="FF9C6500"/>
      <name val="等线"/>
      <charset val="0"/>
      <scheme val="minor"/>
    </font>
    <font>
      <sz val="11"/>
      <color rgb="FF9C0006"/>
      <name val="等线"/>
      <charset val="0"/>
      <scheme val="minor"/>
    </font>
    <font>
      <u/>
      <sz val="11"/>
      <color rgb="FF800080"/>
      <name val="等线"/>
      <charset val="0"/>
      <scheme val="minor"/>
    </font>
    <font>
      <i/>
      <sz val="11"/>
      <color rgb="FF7F7F7F"/>
      <name val="等线"/>
      <charset val="0"/>
      <scheme val="minor"/>
    </font>
    <font>
      <b/>
      <sz val="11"/>
      <color rgb="FFFA7D00"/>
      <name val="等线"/>
      <charset val="0"/>
      <scheme val="minor"/>
    </font>
    <font>
      <b/>
      <sz val="15"/>
      <color theme="3"/>
      <name val="等线"/>
      <charset val="134"/>
      <scheme val="minor"/>
    </font>
    <font>
      <sz val="11"/>
      <color rgb="FF006100"/>
      <name val="等线"/>
      <charset val="0"/>
      <scheme val="minor"/>
    </font>
  </fonts>
  <fills count="39">
    <fill>
      <patternFill patternType="none"/>
    </fill>
    <fill>
      <patternFill patternType="gray125"/>
    </fill>
    <fill>
      <patternFill patternType="solid">
        <fgColor rgb="FFFFFF00"/>
        <bgColor indexed="64"/>
      </patternFill>
    </fill>
    <fill>
      <patternFill patternType="solid">
        <fgColor theme="6" tint="0.8"/>
        <bgColor indexed="64"/>
      </patternFill>
    </fill>
    <fill>
      <patternFill patternType="solid">
        <fgColor rgb="FFFFFFFF"/>
        <bgColor indexed="64"/>
      </patternFill>
    </fill>
    <fill>
      <patternFill patternType="solid">
        <fgColor theme="9" tint="0.4"/>
        <bgColor indexed="64"/>
      </patternFill>
    </fill>
    <fill>
      <patternFill patternType="solid">
        <fgColor theme="5" tint="0.4"/>
        <bgColor indexed="64"/>
      </patternFill>
    </fill>
    <fill>
      <patternFill patternType="solid">
        <fgColor theme="0"/>
        <bgColor indexed="64"/>
      </patternFill>
    </fill>
    <fill>
      <patternFill patternType="solid">
        <fgColor rgb="FFFFCC99"/>
        <bgColor indexed="64"/>
      </patternFill>
    </fill>
    <fill>
      <patternFill patternType="solid">
        <fgColor theme="4" tint="0.599993896298105"/>
        <bgColor indexed="64"/>
      </patternFill>
    </fill>
    <fill>
      <patternFill patternType="solid">
        <fgColor rgb="FFF2F2F2"/>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8"/>
        <bgColor indexed="64"/>
      </patternFill>
    </fill>
    <fill>
      <patternFill patternType="solid">
        <fgColor rgb="FFA5A5A5"/>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bgColor indexed="64"/>
      </patternFill>
    </fill>
    <fill>
      <patternFill patternType="solid">
        <fgColor theme="5"/>
        <bgColor indexed="64"/>
      </patternFill>
    </fill>
    <fill>
      <patternFill patternType="solid">
        <fgColor theme="4"/>
        <bgColor indexed="64"/>
      </patternFill>
    </fill>
    <fill>
      <patternFill patternType="solid">
        <fgColor theme="8" tint="0.399975585192419"/>
        <bgColor indexed="64"/>
      </patternFill>
    </fill>
    <fill>
      <patternFill patternType="solid">
        <fgColor theme="5" tint="0.399975585192419"/>
        <bgColor indexed="64"/>
      </patternFill>
    </fill>
  </fills>
  <borders count="40">
    <border>
      <left/>
      <right/>
      <top/>
      <bottom/>
      <diagonal/>
    </border>
    <border>
      <left style="medium">
        <color auto="true"/>
      </left>
      <right/>
      <top style="medium">
        <color auto="true"/>
      </top>
      <bottom style="thin">
        <color auto="true"/>
      </bottom>
      <diagonal/>
    </border>
    <border>
      <left style="thin">
        <color auto="true"/>
      </left>
      <right/>
      <top style="thin">
        <color auto="true"/>
      </top>
      <bottom/>
      <diagonal/>
    </border>
    <border>
      <left/>
      <right/>
      <top style="thin">
        <color auto="true"/>
      </top>
      <bottom/>
      <diagonal/>
    </border>
    <border>
      <left style="medium">
        <color auto="true"/>
      </left>
      <right/>
      <top style="thin">
        <color auto="true"/>
      </top>
      <bottom style="thin">
        <color auto="true"/>
      </bottom>
      <diagonal/>
    </border>
    <border>
      <left style="thin">
        <color auto="true"/>
      </left>
      <right/>
      <top/>
      <bottom/>
      <diagonal/>
    </border>
    <border>
      <left style="thin">
        <color auto="true"/>
      </left>
      <right/>
      <top/>
      <bottom style="thin">
        <color auto="true"/>
      </bottom>
      <diagonal/>
    </border>
    <border>
      <left/>
      <right/>
      <top/>
      <bottom style="thin">
        <color auto="true"/>
      </bottom>
      <diagonal/>
    </border>
    <border>
      <left style="medium">
        <color auto="true"/>
      </left>
      <right/>
      <top/>
      <bottom style="thin">
        <color auto="true"/>
      </bottom>
      <diagonal/>
    </border>
    <border>
      <left style="thin">
        <color auto="true"/>
      </left>
      <right style="thin">
        <color auto="true"/>
      </right>
      <top style="thin">
        <color auto="true"/>
      </top>
      <bottom style="thin">
        <color auto="true"/>
      </bottom>
      <diagonal/>
    </border>
    <border>
      <left style="medium">
        <color auto="true"/>
      </left>
      <right/>
      <top style="thin">
        <color auto="true"/>
      </top>
      <bottom style="medium">
        <color auto="true"/>
      </bottom>
      <diagonal/>
    </border>
    <border>
      <left/>
      <right style="thin">
        <color auto="true"/>
      </right>
      <top style="thin">
        <color auto="true"/>
      </top>
      <bottom/>
      <diagonal/>
    </border>
    <border>
      <left/>
      <right/>
      <top style="medium">
        <color auto="true"/>
      </top>
      <bottom/>
      <diagonal/>
    </border>
    <border>
      <left/>
      <right style="thin">
        <color auto="true"/>
      </right>
      <top style="medium">
        <color auto="true"/>
      </top>
      <bottom/>
      <diagonal/>
    </border>
    <border>
      <left/>
      <right style="thin">
        <color auto="true"/>
      </right>
      <top/>
      <bottom/>
      <diagonal/>
    </border>
    <border>
      <left/>
      <right style="thin">
        <color auto="true"/>
      </right>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right style="thin">
        <color auto="true"/>
      </right>
      <top/>
      <bottom style="medium">
        <color auto="true"/>
      </bottom>
      <diagonal/>
    </border>
    <border>
      <left style="thin">
        <color auto="true"/>
      </left>
      <right style="thin">
        <color auto="true"/>
      </right>
      <top/>
      <bottom style="medium">
        <color auto="true"/>
      </bottom>
      <diagonal/>
    </border>
    <border>
      <left style="thin">
        <color auto="true"/>
      </left>
      <right style="thin">
        <color auto="true"/>
      </right>
      <top style="thin">
        <color auto="true"/>
      </top>
      <bottom style="medium">
        <color auto="true"/>
      </bottom>
      <diagonal/>
    </border>
    <border>
      <left/>
      <right style="medium">
        <color auto="true"/>
      </right>
      <top style="medium">
        <color auto="true"/>
      </top>
      <bottom/>
      <diagonal/>
    </border>
    <border>
      <left style="medium">
        <color auto="true"/>
      </left>
      <right/>
      <top style="medium">
        <color auto="true"/>
      </top>
      <bottom/>
      <diagonal/>
    </border>
    <border>
      <left style="thin">
        <color auto="true"/>
      </left>
      <right style="medium">
        <color auto="true"/>
      </right>
      <top style="thin">
        <color auto="true"/>
      </top>
      <bottom style="thin">
        <color auto="true"/>
      </bottom>
      <diagonal/>
    </border>
    <border>
      <left style="medium">
        <color auto="true"/>
      </left>
      <right/>
      <top style="thin">
        <color auto="true"/>
      </top>
      <bottom/>
      <diagonal/>
    </border>
    <border>
      <left style="medium">
        <color auto="true"/>
      </left>
      <right style="thin">
        <color auto="true"/>
      </right>
      <top style="thin">
        <color auto="true"/>
      </top>
      <bottom style="thin">
        <color auto="true"/>
      </bottom>
      <diagonal/>
    </border>
    <border>
      <left style="medium">
        <color auto="true"/>
      </left>
      <right style="thin">
        <color auto="true"/>
      </right>
      <top/>
      <bottom style="thin">
        <color auto="true"/>
      </bottom>
      <diagonal/>
    </border>
    <border>
      <left style="thin">
        <color auto="true"/>
      </left>
      <right style="medium">
        <color auto="true"/>
      </right>
      <top style="thin">
        <color auto="true"/>
      </top>
      <bottom style="medium">
        <color auto="true"/>
      </bottom>
      <diagonal/>
    </border>
    <border>
      <left style="medium">
        <color auto="true"/>
      </left>
      <right style="thin">
        <color auto="true"/>
      </right>
      <top/>
      <bottom style="medium">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auto="true"/>
      </left>
      <right style="thin">
        <color auto="true"/>
      </right>
      <top style="thin">
        <color auto="true"/>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50">
    <xf numFmtId="0" fontId="0" fillId="0" borderId="0" applyProtection="false"/>
    <xf numFmtId="0" fontId="0" fillId="0" borderId="0"/>
    <xf numFmtId="0" fontId="16" fillId="30" borderId="0" applyNumberFormat="false" applyBorder="false" applyAlignment="false" applyProtection="false">
      <alignment vertical="center"/>
    </xf>
    <xf numFmtId="0" fontId="14" fillId="21" borderId="0" applyNumberFormat="false" applyBorder="false" applyAlignment="false" applyProtection="false">
      <alignment vertical="center"/>
    </xf>
    <xf numFmtId="0" fontId="15" fillId="10" borderId="33" applyNumberFormat="false" applyAlignment="false" applyProtection="false">
      <alignment vertical="center"/>
    </xf>
    <xf numFmtId="0" fontId="20" fillId="15" borderId="35" applyNumberFormat="false" applyAlignment="false" applyProtection="false">
      <alignment vertical="center"/>
    </xf>
    <xf numFmtId="0" fontId="26" fillId="22" borderId="0" applyNumberFormat="false" applyBorder="false" applyAlignment="false" applyProtection="false">
      <alignment vertical="center"/>
    </xf>
    <xf numFmtId="0" fontId="30" fillId="0" borderId="34" applyNumberFormat="false" applyFill="false" applyAlignment="false" applyProtection="false">
      <alignment vertical="center"/>
    </xf>
    <xf numFmtId="0" fontId="28" fillId="0" borderId="0" applyNumberFormat="false" applyFill="false" applyBorder="false" applyAlignment="false" applyProtection="false">
      <alignment vertical="center"/>
    </xf>
    <xf numFmtId="0" fontId="17" fillId="0" borderId="34" applyNumberFormat="false" applyFill="false" applyAlignment="false" applyProtection="false">
      <alignment vertical="center"/>
    </xf>
    <xf numFmtId="0" fontId="14" fillId="23" borderId="0" applyNumberFormat="false" applyBorder="false" applyAlignment="false" applyProtection="false">
      <alignment vertical="center"/>
    </xf>
    <xf numFmtId="41" fontId="19" fillId="0" borderId="0" applyFont="false" applyFill="false" applyBorder="false" applyAlignment="false" applyProtection="false">
      <alignment vertical="center"/>
    </xf>
    <xf numFmtId="0" fontId="14" fillId="19"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16" fillId="14" borderId="0" applyNumberFormat="false" applyBorder="false" applyAlignment="false" applyProtection="false">
      <alignment vertical="center"/>
    </xf>
    <xf numFmtId="0" fontId="24" fillId="0" borderId="39" applyNumberFormat="false" applyFill="false" applyAlignment="false" applyProtection="false">
      <alignment vertical="center"/>
    </xf>
    <xf numFmtId="0" fontId="22" fillId="0" borderId="38" applyNumberFormat="false" applyFill="false" applyAlignment="false" applyProtection="false">
      <alignment vertical="center"/>
    </xf>
    <xf numFmtId="0" fontId="14" fillId="25" borderId="0" applyNumberFormat="false" applyBorder="false" applyAlignment="false" applyProtection="false">
      <alignment vertical="center"/>
    </xf>
    <xf numFmtId="0" fontId="14" fillId="9" borderId="0" applyNumberFormat="false" applyBorder="false" applyAlignment="false" applyProtection="false">
      <alignment vertical="center"/>
    </xf>
    <xf numFmtId="0" fontId="16" fillId="17" borderId="0" applyNumberFormat="false" applyBorder="false" applyAlignment="false" applyProtection="false">
      <alignment vertical="center"/>
    </xf>
    <xf numFmtId="43" fontId="19" fillId="0" borderId="0" applyFont="false" applyFill="false" applyBorder="false" applyAlignment="false" applyProtection="false">
      <alignment vertical="center"/>
    </xf>
    <xf numFmtId="0" fontId="13" fillId="0" borderId="0" applyNumberFormat="false" applyFill="false" applyBorder="false" applyAlignment="false" applyProtection="false">
      <alignment vertical="center"/>
    </xf>
    <xf numFmtId="0" fontId="27" fillId="0" borderId="0" applyNumberFormat="false" applyFill="false" applyBorder="false" applyAlignment="false" applyProtection="false">
      <alignment vertical="center"/>
    </xf>
    <xf numFmtId="0" fontId="14" fillId="26" borderId="0" applyNumberFormat="false" applyBorder="false" applyAlignment="false" applyProtection="false">
      <alignment vertical="center"/>
    </xf>
    <xf numFmtId="0" fontId="21" fillId="0" borderId="36"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14" fillId="27" borderId="0" applyNumberFormat="false" applyBorder="false" applyAlignment="false" applyProtection="false">
      <alignment vertical="center"/>
    </xf>
    <xf numFmtId="42" fontId="19" fillId="0" borderId="0" applyFont="false" applyFill="false" applyBorder="false" applyAlignment="false" applyProtection="false">
      <alignment vertical="center"/>
    </xf>
    <xf numFmtId="0" fontId="23" fillId="0" borderId="0" applyNumberFormat="false" applyFill="false" applyBorder="false" applyAlignment="false" applyProtection="false">
      <alignment vertical="center"/>
    </xf>
    <xf numFmtId="0" fontId="14" fillId="28" borderId="0" applyNumberFormat="false" applyBorder="false" applyAlignment="false" applyProtection="false">
      <alignment vertical="center"/>
    </xf>
    <xf numFmtId="0" fontId="19" fillId="16" borderId="37" applyNumberFormat="false" applyFont="false" applyAlignment="false" applyProtection="false">
      <alignment vertical="center"/>
    </xf>
    <xf numFmtId="0" fontId="16" fillId="11" borderId="0" applyNumberFormat="false" applyBorder="false" applyAlignment="false" applyProtection="false">
      <alignment vertical="center"/>
    </xf>
    <xf numFmtId="0" fontId="31" fillId="31" borderId="0" applyNumberFormat="false" applyBorder="false" applyAlignment="false" applyProtection="false">
      <alignment vertical="center"/>
    </xf>
    <xf numFmtId="0" fontId="14" fillId="13" borderId="0" applyNumberFormat="false" applyBorder="false" applyAlignment="false" applyProtection="false">
      <alignment vertical="center"/>
    </xf>
    <xf numFmtId="0" fontId="25" fillId="20" borderId="0" applyNumberFormat="false" applyBorder="false" applyAlignment="false" applyProtection="false">
      <alignment vertical="center"/>
    </xf>
    <xf numFmtId="0" fontId="29" fillId="10" borderId="32" applyNumberFormat="false" applyAlignment="false" applyProtection="false">
      <alignment vertical="center"/>
    </xf>
    <xf numFmtId="0" fontId="16" fillId="36" borderId="0" applyNumberFormat="false" applyBorder="false" applyAlignment="false" applyProtection="false">
      <alignment vertical="center"/>
    </xf>
    <xf numFmtId="0" fontId="16" fillId="32" borderId="0" applyNumberFormat="false" applyBorder="false" applyAlignment="false" applyProtection="false">
      <alignment vertical="center"/>
    </xf>
    <xf numFmtId="0" fontId="16" fillId="33" borderId="0" applyNumberFormat="false" applyBorder="false" applyAlignment="false" applyProtection="false">
      <alignment vertical="center"/>
    </xf>
    <xf numFmtId="0" fontId="16" fillId="35" borderId="0" applyNumberFormat="false" applyBorder="false" applyAlignment="false" applyProtection="false">
      <alignment vertical="center"/>
    </xf>
    <xf numFmtId="0" fontId="16" fillId="37" borderId="0" applyNumberFormat="false" applyBorder="false" applyAlignment="false" applyProtection="false">
      <alignment vertical="center"/>
    </xf>
    <xf numFmtId="9" fontId="19" fillId="0" borderId="0" applyFont="false" applyFill="false" applyBorder="false" applyAlignment="false" applyProtection="false">
      <alignment vertical="center"/>
    </xf>
    <xf numFmtId="0" fontId="16" fillId="38" borderId="0" applyNumberFormat="false" applyBorder="false" applyAlignment="false" applyProtection="false">
      <alignment vertical="center"/>
    </xf>
    <xf numFmtId="44" fontId="19" fillId="0" borderId="0" applyFont="false" applyFill="false" applyBorder="false" applyAlignment="false" applyProtection="false">
      <alignment vertical="center"/>
    </xf>
    <xf numFmtId="0" fontId="16" fillId="34" borderId="0" applyNumberFormat="false" applyBorder="false" applyAlignment="false" applyProtection="false">
      <alignment vertical="center"/>
    </xf>
    <xf numFmtId="0" fontId="14" fillId="24" borderId="0" applyNumberFormat="false" applyBorder="false" applyAlignment="false" applyProtection="false">
      <alignment vertical="center"/>
    </xf>
    <xf numFmtId="0" fontId="12" fillId="8" borderId="32" applyNumberFormat="false" applyAlignment="false" applyProtection="false">
      <alignment vertical="center"/>
    </xf>
    <xf numFmtId="0" fontId="14" fillId="12" borderId="0" applyNumberFormat="false" applyBorder="false" applyAlignment="false" applyProtection="false">
      <alignment vertical="center"/>
    </xf>
    <xf numFmtId="0" fontId="16" fillId="18" borderId="0" applyNumberFormat="false" applyBorder="false" applyAlignment="false" applyProtection="false">
      <alignment vertical="center"/>
    </xf>
    <xf numFmtId="0" fontId="14" fillId="29" borderId="0" applyNumberFormat="false" applyBorder="false" applyAlignment="false" applyProtection="false">
      <alignment vertical="center"/>
    </xf>
  </cellStyleXfs>
  <cellXfs count="126">
    <xf numFmtId="0" fontId="0" fillId="0" borderId="0" xfId="0" applyProtection="true"/>
    <xf numFmtId="0" fontId="0" fillId="0" borderId="0" xfId="0" applyBorder="true" applyProtection="true"/>
    <xf numFmtId="43" fontId="0" fillId="0" borderId="0" xfId="20" applyFont="true" applyAlignment="true" applyProtection="true"/>
    <xf numFmtId="0" fontId="1" fillId="0" borderId="1" xfId="0" applyFont="true" applyBorder="true" applyAlignment="true" applyProtection="true">
      <alignment horizontal="center" vertical="center"/>
    </xf>
    <xf numFmtId="0" fontId="1" fillId="0" borderId="2" xfId="0" applyFont="true" applyBorder="true" applyAlignment="true" applyProtection="true">
      <alignment horizontal="center" vertical="center"/>
    </xf>
    <xf numFmtId="0" fontId="1" fillId="0" borderId="3" xfId="0" applyFont="true" applyBorder="true" applyAlignment="true" applyProtection="true">
      <alignment horizontal="center" vertical="center"/>
    </xf>
    <xf numFmtId="0" fontId="1" fillId="0" borderId="4" xfId="0" applyFont="true" applyBorder="true" applyAlignment="true" applyProtection="true">
      <alignment horizontal="center" vertical="center"/>
    </xf>
    <xf numFmtId="0" fontId="1" fillId="0" borderId="5" xfId="0" applyFont="true" applyBorder="true" applyAlignment="true" applyProtection="true">
      <alignment horizontal="center" vertical="center"/>
    </xf>
    <xf numFmtId="0" fontId="1" fillId="0" borderId="0" xfId="0" applyFont="true" applyAlignment="true" applyProtection="true">
      <alignment horizontal="center" vertical="center"/>
    </xf>
    <xf numFmtId="0" fontId="1" fillId="0" borderId="6" xfId="0" applyFont="true" applyBorder="true" applyAlignment="true" applyProtection="true">
      <alignment horizontal="center" vertical="center"/>
    </xf>
    <xf numFmtId="0" fontId="1" fillId="0" borderId="7" xfId="0" applyFont="true" applyBorder="true" applyAlignment="true" applyProtection="true">
      <alignment horizontal="center" vertical="center"/>
    </xf>
    <xf numFmtId="0" fontId="1" fillId="0" borderId="8" xfId="0" applyFont="true" applyBorder="true" applyAlignment="true" applyProtection="true">
      <alignment horizontal="center" vertical="center"/>
    </xf>
    <xf numFmtId="0" fontId="1" fillId="0" borderId="9" xfId="0" applyFont="true" applyBorder="true" applyAlignment="true" applyProtection="true">
      <alignment horizontal="center" vertical="center"/>
    </xf>
    <xf numFmtId="0" fontId="2" fillId="0" borderId="4" xfId="0" applyFont="true" applyBorder="true" applyAlignment="true" applyProtection="true">
      <alignment horizontal="center" vertical="center"/>
    </xf>
    <xf numFmtId="0" fontId="2" fillId="0" borderId="9" xfId="0" applyFont="true" applyBorder="true" applyAlignment="true" applyProtection="true">
      <alignment horizontal="center" vertical="center"/>
    </xf>
    <xf numFmtId="178" fontId="2" fillId="0" borderId="9" xfId="20" applyNumberFormat="true" applyFont="true" applyBorder="true" applyAlignment="true" applyProtection="true">
      <alignment horizontal="center" vertical="center"/>
    </xf>
    <xf numFmtId="10" fontId="2" fillId="0" borderId="9" xfId="41" applyNumberFormat="true" applyFont="true" applyBorder="true" applyAlignment="true" applyProtection="true">
      <alignment horizontal="center" vertical="center"/>
    </xf>
    <xf numFmtId="0" fontId="2" fillId="0" borderId="10" xfId="0" applyFont="true" applyBorder="true" applyAlignment="true" applyProtection="true">
      <alignment horizontal="center" vertical="center"/>
    </xf>
    <xf numFmtId="43" fontId="2" fillId="0" borderId="9" xfId="20" applyFont="true" applyBorder="true" applyAlignment="true" applyProtection="true">
      <alignment horizontal="center" vertical="center"/>
    </xf>
    <xf numFmtId="0" fontId="1" fillId="0" borderId="11" xfId="0" applyFont="true" applyBorder="true" applyAlignment="true" applyProtection="true">
      <alignment horizontal="center" vertical="center"/>
    </xf>
    <xf numFmtId="43" fontId="1" fillId="0" borderId="12" xfId="20" applyFont="true" applyBorder="true" applyAlignment="true" applyProtection="true">
      <alignment horizontal="center" vertical="center"/>
    </xf>
    <xf numFmtId="43" fontId="1" fillId="0" borderId="13" xfId="20" applyFont="true" applyBorder="true" applyAlignment="true" applyProtection="true">
      <alignment horizontal="center" vertical="center"/>
    </xf>
    <xf numFmtId="0" fontId="1" fillId="0" borderId="14" xfId="0" applyFont="true" applyBorder="true" applyAlignment="true" applyProtection="true">
      <alignment horizontal="center" vertical="center"/>
    </xf>
    <xf numFmtId="43" fontId="1" fillId="0" borderId="3" xfId="20" applyFont="true" applyBorder="true" applyAlignment="true" applyProtection="true">
      <alignment horizontal="center" vertical="center"/>
    </xf>
    <xf numFmtId="0" fontId="1" fillId="0" borderId="15" xfId="0" applyFont="true" applyBorder="true" applyAlignment="true" applyProtection="true">
      <alignment horizontal="center" vertical="center"/>
    </xf>
    <xf numFmtId="43" fontId="1" fillId="0" borderId="16" xfId="20" applyFont="true" applyBorder="true" applyAlignment="true" applyProtection="true">
      <alignment horizontal="center" vertical="center"/>
    </xf>
    <xf numFmtId="43" fontId="1" fillId="0" borderId="9" xfId="20" applyFont="true" applyBorder="true" applyAlignment="true" applyProtection="true">
      <alignment horizontal="center" vertical="center" wrapText="true"/>
    </xf>
    <xf numFmtId="43" fontId="1" fillId="0" borderId="9" xfId="20" applyFont="true" applyBorder="true" applyAlignment="true" applyProtection="true">
      <alignment horizontal="center" vertical="center"/>
    </xf>
    <xf numFmtId="43" fontId="1" fillId="0" borderId="15" xfId="20" applyFont="true" applyBorder="true" applyAlignment="true" applyProtection="true">
      <alignment horizontal="center" vertical="center"/>
    </xf>
    <xf numFmtId="43" fontId="1" fillId="0" borderId="17" xfId="20" applyFont="true" applyBorder="true" applyAlignment="true" applyProtection="true">
      <alignment horizontal="center" vertical="center"/>
    </xf>
    <xf numFmtId="10" fontId="1" fillId="0" borderId="17" xfId="41" applyNumberFormat="true" applyFont="true" applyBorder="true" applyAlignment="true" applyProtection="true">
      <alignment horizontal="center" vertical="center"/>
    </xf>
    <xf numFmtId="43" fontId="2" fillId="0" borderId="15" xfId="20" applyFont="true" applyBorder="true" applyAlignment="true" applyProtection="true">
      <alignment horizontal="center" vertical="center"/>
    </xf>
    <xf numFmtId="43" fontId="2" fillId="0" borderId="17" xfId="20" applyFont="true" applyBorder="true" applyAlignment="true" applyProtection="true">
      <alignment horizontal="center" vertical="center"/>
    </xf>
    <xf numFmtId="10" fontId="2" fillId="0" borderId="17" xfId="41" applyNumberFormat="true" applyFont="true" applyBorder="true" applyAlignment="true" applyProtection="true">
      <alignment horizontal="center" vertical="center"/>
    </xf>
    <xf numFmtId="43" fontId="2" fillId="0" borderId="18" xfId="20" applyFont="true" applyBorder="true" applyAlignment="true" applyProtection="true">
      <alignment horizontal="center" vertical="center"/>
    </xf>
    <xf numFmtId="43" fontId="2" fillId="0" borderId="19" xfId="20" applyFont="true" applyBorder="true" applyAlignment="true" applyProtection="true">
      <alignment horizontal="center" vertical="center"/>
    </xf>
    <xf numFmtId="10" fontId="2" fillId="0" borderId="19" xfId="41" applyNumberFormat="true" applyFont="true" applyBorder="true" applyAlignment="true" applyProtection="true">
      <alignment horizontal="center" vertical="center"/>
    </xf>
    <xf numFmtId="10" fontId="1" fillId="0" borderId="9" xfId="41" applyNumberFormat="true" applyFont="true" applyBorder="true" applyAlignment="true" applyProtection="true">
      <alignment horizontal="center" vertical="center"/>
    </xf>
    <xf numFmtId="0" fontId="2" fillId="0" borderId="20" xfId="0" applyFont="true" applyBorder="true" applyAlignment="true" applyProtection="true">
      <alignment horizontal="center" vertical="center"/>
    </xf>
    <xf numFmtId="10" fontId="2" fillId="0" borderId="20" xfId="41" applyNumberFormat="true" applyFont="true" applyBorder="true" applyAlignment="true" applyProtection="true">
      <alignment horizontal="center" vertical="center"/>
    </xf>
    <xf numFmtId="43" fontId="1" fillId="0" borderId="21" xfId="20" applyFont="true" applyBorder="true" applyAlignment="true" applyProtection="true">
      <alignment horizontal="center" vertical="center"/>
    </xf>
    <xf numFmtId="43" fontId="1" fillId="0" borderId="22" xfId="20" applyFont="true" applyBorder="true" applyAlignment="true" applyProtection="true">
      <alignment horizontal="center" vertical="center"/>
    </xf>
    <xf numFmtId="0" fontId="1" fillId="0" borderId="23" xfId="0" applyFont="true" applyBorder="true" applyAlignment="true" applyProtection="true">
      <alignment horizontal="center" vertical="center"/>
    </xf>
    <xf numFmtId="43" fontId="1" fillId="0" borderId="24" xfId="20" applyFont="true" applyBorder="true" applyAlignment="true" applyProtection="true">
      <alignment horizontal="center" vertical="center"/>
    </xf>
    <xf numFmtId="43" fontId="1" fillId="0" borderId="23" xfId="20" applyFont="true" applyBorder="true" applyAlignment="true" applyProtection="true">
      <alignment horizontal="center" vertical="center" wrapText="true"/>
    </xf>
    <xf numFmtId="43" fontId="1" fillId="0" borderId="25" xfId="20" applyFont="true" applyBorder="true" applyAlignment="true" applyProtection="true">
      <alignment horizontal="center" vertical="center"/>
    </xf>
    <xf numFmtId="10" fontId="1" fillId="0" borderId="23" xfId="41" applyNumberFormat="true" applyFont="true" applyBorder="true" applyAlignment="true" applyProtection="true">
      <alignment horizontal="center" vertical="center" wrapText="true"/>
    </xf>
    <xf numFmtId="43" fontId="1" fillId="0" borderId="26" xfId="20" applyFont="true" applyBorder="true" applyAlignment="true" applyProtection="true">
      <alignment horizontal="center" vertical="center"/>
    </xf>
    <xf numFmtId="10" fontId="2" fillId="0" borderId="23" xfId="41" applyNumberFormat="true" applyFont="true" applyBorder="true" applyAlignment="true" applyProtection="true">
      <alignment horizontal="center" vertical="center"/>
    </xf>
    <xf numFmtId="43" fontId="2" fillId="0" borderId="26" xfId="20" applyFont="true" applyBorder="true" applyAlignment="true" applyProtection="true">
      <alignment horizontal="center" vertical="center"/>
    </xf>
    <xf numFmtId="10" fontId="2" fillId="0" borderId="27" xfId="41" applyNumberFormat="true" applyFont="true" applyBorder="true" applyAlignment="true" applyProtection="true">
      <alignment horizontal="center" vertical="center"/>
    </xf>
    <xf numFmtId="43" fontId="2" fillId="0" borderId="28" xfId="20" applyFont="true" applyBorder="true" applyAlignment="true" applyProtection="true">
      <alignment horizontal="center" vertical="center"/>
    </xf>
    <xf numFmtId="0" fontId="0" fillId="0" borderId="0" xfId="0" applyAlignment="true" applyProtection="true">
      <alignment vertical="center"/>
    </xf>
    <xf numFmtId="0" fontId="0" fillId="0" borderId="0" xfId="0" applyFont="true" applyProtection="true"/>
    <xf numFmtId="0" fontId="3" fillId="0" borderId="9" xfId="0" applyFont="true" applyFill="true" applyBorder="true" applyAlignment="true" applyProtection="true">
      <alignment vertical="center" wrapText="true"/>
    </xf>
    <xf numFmtId="0" fontId="0" fillId="0" borderId="9" xfId="0" applyFont="true" applyFill="true" applyBorder="true" applyAlignment="true" applyProtection="true">
      <alignment horizontal="center" vertical="center" wrapText="true"/>
    </xf>
    <xf numFmtId="49" fontId="3" fillId="0" borderId="9" xfId="0" applyNumberFormat="true" applyFont="true" applyFill="true" applyBorder="true" applyAlignment="true" applyProtection="true">
      <alignment horizontal="center" vertical="center" wrapText="true"/>
    </xf>
    <xf numFmtId="0" fontId="3" fillId="0" borderId="9" xfId="0" applyFont="true" applyFill="true" applyBorder="true" applyAlignment="true" applyProtection="true">
      <alignment horizontal="center" vertical="center"/>
    </xf>
    <xf numFmtId="0" fontId="3" fillId="0" borderId="9" xfId="0" applyFont="true" applyFill="true" applyBorder="true" applyAlignment="true" applyProtection="true">
      <alignment horizontal="center" vertical="center" wrapText="true"/>
    </xf>
    <xf numFmtId="0" fontId="4" fillId="0" borderId="0" xfId="0" applyFont="true" applyFill="true" applyAlignment="true" applyProtection="true">
      <alignment horizontal="center" vertical="center" wrapText="true"/>
    </xf>
    <xf numFmtId="0" fontId="4" fillId="2" borderId="0" xfId="0" applyFont="true" applyFill="true" applyAlignment="true" applyProtection="true">
      <alignment horizontal="center" vertical="center" wrapText="true"/>
    </xf>
    <xf numFmtId="0" fontId="4" fillId="3" borderId="0" xfId="0" applyFont="true" applyFill="true" applyAlignment="true" applyProtection="true">
      <alignment horizontal="center" vertical="center" wrapText="true"/>
    </xf>
    <xf numFmtId="0" fontId="5" fillId="0" borderId="9" xfId="0" applyFont="true" applyFill="true" applyBorder="true" applyAlignment="true" applyProtection="true">
      <alignment vertical="center" wrapText="true"/>
    </xf>
    <xf numFmtId="0" fontId="4" fillId="0" borderId="9" xfId="0" applyFont="true" applyFill="true" applyBorder="true" applyAlignment="true" applyProtection="true">
      <alignment horizontal="center" vertical="center" wrapText="true"/>
    </xf>
    <xf numFmtId="0" fontId="4" fillId="2" borderId="9" xfId="0" applyFont="true" applyFill="true" applyBorder="true" applyAlignment="true" applyProtection="true">
      <alignment horizontal="center" vertical="center" wrapText="true"/>
    </xf>
    <xf numFmtId="0" fontId="5" fillId="0" borderId="29" xfId="0" applyFont="true" applyFill="true" applyBorder="true" applyAlignment="true" applyProtection="true">
      <alignment horizontal="center" vertical="center" wrapText="true"/>
    </xf>
    <xf numFmtId="49" fontId="5" fillId="0" borderId="9" xfId="0" applyNumberFormat="true" applyFont="true" applyFill="true" applyBorder="true" applyAlignment="true" applyProtection="true">
      <alignment horizontal="center" vertical="center" wrapText="true"/>
    </xf>
    <xf numFmtId="0" fontId="5" fillId="0" borderId="16" xfId="0" applyFont="true" applyFill="true" applyBorder="true" applyAlignment="true" applyProtection="true">
      <alignment horizontal="center" vertical="center" wrapText="true"/>
    </xf>
    <xf numFmtId="49" fontId="5" fillId="0" borderId="29" xfId="0" applyNumberFormat="true" applyFont="true" applyFill="true" applyBorder="true" applyAlignment="true" applyProtection="true">
      <alignment horizontal="center" vertical="center" wrapText="true"/>
    </xf>
    <xf numFmtId="49" fontId="5" fillId="0" borderId="16" xfId="0" applyNumberFormat="true" applyFont="true" applyFill="true" applyBorder="true" applyAlignment="true" applyProtection="true">
      <alignment horizontal="center" vertical="center" wrapText="true"/>
    </xf>
    <xf numFmtId="0" fontId="5" fillId="0" borderId="9" xfId="0" applyFont="true" applyFill="true" applyBorder="true" applyAlignment="true" applyProtection="true">
      <alignment horizontal="center" vertical="center"/>
    </xf>
    <xf numFmtId="0" fontId="5" fillId="0" borderId="9" xfId="0" applyFont="true" applyFill="true" applyBorder="true" applyAlignment="true" applyProtection="true">
      <alignment horizontal="center" vertical="center" wrapText="true"/>
    </xf>
    <xf numFmtId="0" fontId="5" fillId="0" borderId="30" xfId="0" applyFont="true" applyFill="true" applyBorder="true" applyAlignment="true" applyProtection="true">
      <alignment horizontal="center" vertical="center" wrapText="true"/>
    </xf>
    <xf numFmtId="0" fontId="5" fillId="3" borderId="9" xfId="0" applyFont="true" applyFill="true" applyBorder="true" applyAlignment="true" applyProtection="true">
      <alignment vertical="center" wrapText="true"/>
    </xf>
    <xf numFmtId="10" fontId="4" fillId="3" borderId="0" xfId="41" applyNumberFormat="true" applyFont="true" applyFill="true" applyAlignment="true" applyProtection="true">
      <alignment horizontal="center" vertical="center" wrapText="true"/>
    </xf>
    <xf numFmtId="10" fontId="4" fillId="2" borderId="0" xfId="41" applyNumberFormat="true" applyFont="true" applyFill="true" applyAlignment="true" applyProtection="true">
      <alignment horizontal="center" vertical="center" wrapText="true"/>
    </xf>
    <xf numFmtId="0" fontId="0" fillId="2" borderId="9" xfId="0" applyFont="true" applyFill="true" applyBorder="true" applyAlignment="true" applyProtection="true">
      <alignment horizontal="center" vertical="center" wrapText="true"/>
    </xf>
    <xf numFmtId="0" fontId="4" fillId="0" borderId="0" xfId="0" applyFont="true" applyAlignment="true" applyProtection="true">
      <alignment horizontal="center" vertical="center"/>
    </xf>
    <xf numFmtId="43" fontId="4" fillId="0" borderId="0" xfId="20" applyFont="true" applyAlignment="true" applyProtection="true">
      <alignment horizontal="center" vertical="center"/>
    </xf>
    <xf numFmtId="10" fontId="4" fillId="0" borderId="0" xfId="41" applyNumberFormat="true" applyFont="true" applyAlignment="true" applyProtection="true">
      <alignment horizontal="center" vertical="center"/>
    </xf>
    <xf numFmtId="0" fontId="5" fillId="0" borderId="0" xfId="0" applyFont="true" applyAlignment="true" applyProtection="true">
      <alignment horizontal="center" vertical="center"/>
    </xf>
    <xf numFmtId="0" fontId="5" fillId="0" borderId="0" xfId="0" applyFont="true" applyAlignment="true" applyProtection="true">
      <alignment horizontal="center" vertical="center" wrapText="true"/>
    </xf>
    <xf numFmtId="0" fontId="4" fillId="0" borderId="0" xfId="0" applyFont="true" applyAlignment="true" applyProtection="true">
      <alignment horizontal="center" vertical="center" wrapText="true"/>
    </xf>
    <xf numFmtId="179" fontId="4" fillId="0" borderId="0" xfId="0" applyNumberFormat="true" applyFont="true" applyAlignment="true" applyProtection="true">
      <alignment horizontal="center" vertical="center"/>
    </xf>
    <xf numFmtId="10" fontId="4" fillId="0" borderId="0" xfId="0" applyNumberFormat="true" applyFont="true" applyAlignment="true" applyProtection="true">
      <alignment horizontal="center" vertical="center" wrapText="true"/>
    </xf>
    <xf numFmtId="10" fontId="5" fillId="0" borderId="0" xfId="0" applyNumberFormat="true" applyFont="true" applyAlignment="true" applyProtection="true">
      <alignment horizontal="center" vertical="center" wrapText="true"/>
    </xf>
    <xf numFmtId="10" fontId="4" fillId="0" borderId="0" xfId="0" applyNumberFormat="true" applyFont="true" applyAlignment="true" applyProtection="true">
      <alignment horizontal="center" vertical="center"/>
    </xf>
    <xf numFmtId="0" fontId="6" fillId="0" borderId="0" xfId="0" applyFont="true" applyFill="true" applyProtection="true"/>
    <xf numFmtId="0" fontId="6" fillId="0" borderId="0" xfId="0" applyFont="true" applyFill="true" applyAlignment="true" applyProtection="true">
      <alignment vertical="center"/>
    </xf>
    <xf numFmtId="0" fontId="7" fillId="0" borderId="0" xfId="0" applyFont="true" applyFill="true" applyAlignment="true" applyProtection="true">
      <alignment vertical="center"/>
    </xf>
    <xf numFmtId="0" fontId="8" fillId="0" borderId="7" xfId="0" applyFont="true" applyFill="true" applyBorder="true" applyAlignment="true" applyProtection="true">
      <alignment horizontal="center" vertical="center" wrapText="true"/>
    </xf>
    <xf numFmtId="0" fontId="6" fillId="0" borderId="31" xfId="0" applyFont="true" applyFill="true" applyBorder="true" applyAlignment="true" applyProtection="true">
      <alignment horizontal="center" vertical="center" wrapText="true"/>
    </xf>
    <xf numFmtId="0" fontId="6" fillId="0" borderId="29" xfId="0" applyFont="true" applyFill="true" applyBorder="true" applyAlignment="true" applyProtection="true">
      <alignment horizontal="center" vertical="center" wrapText="true"/>
    </xf>
    <xf numFmtId="0" fontId="6" fillId="0" borderId="16" xfId="0" applyFont="true" applyFill="true" applyBorder="true" applyAlignment="true" applyProtection="true">
      <alignment horizontal="center" vertical="center" wrapText="true"/>
    </xf>
    <xf numFmtId="0" fontId="6" fillId="0" borderId="17" xfId="0" applyFont="true" applyFill="true" applyBorder="true" applyAlignment="true" applyProtection="true">
      <alignment horizontal="center" vertical="center" wrapText="true"/>
    </xf>
    <xf numFmtId="0" fontId="6" fillId="0" borderId="9" xfId="0" applyFont="true" applyFill="true" applyBorder="true" applyAlignment="true" applyProtection="true">
      <alignment horizontal="center" vertical="center" wrapText="true"/>
    </xf>
    <xf numFmtId="0" fontId="6" fillId="0" borderId="30" xfId="0" applyFont="true" applyFill="true" applyBorder="true" applyAlignment="true" applyProtection="true">
      <alignment horizontal="center" vertical="center" wrapText="true"/>
    </xf>
    <xf numFmtId="0" fontId="6" fillId="0" borderId="0" xfId="0" applyFont="true" applyFill="true" applyAlignment="true" applyProtection="true">
      <alignment horizontal="center" vertical="center" wrapText="true"/>
    </xf>
    <xf numFmtId="10" fontId="6" fillId="0" borderId="9" xfId="0" applyNumberFormat="true" applyFont="true" applyFill="true" applyBorder="true" applyAlignment="true" applyProtection="true">
      <alignment horizontal="center" vertical="center" wrapText="true"/>
    </xf>
    <xf numFmtId="10" fontId="6" fillId="0" borderId="0" xfId="41" applyNumberFormat="true" applyFont="true" applyFill="true" applyAlignment="true" applyProtection="true">
      <alignment horizontal="center" vertical="center" wrapText="true"/>
    </xf>
    <xf numFmtId="177" fontId="6" fillId="0" borderId="0" xfId="0" applyNumberFormat="true" applyFont="true" applyFill="true" applyAlignment="true" applyProtection="true">
      <alignment horizontal="center" vertical="center" wrapText="true"/>
    </xf>
    <xf numFmtId="10" fontId="6" fillId="0" borderId="0" xfId="0" applyNumberFormat="true" applyFont="true" applyFill="true" applyAlignment="true" applyProtection="true">
      <alignment horizontal="center" vertical="center" wrapText="true"/>
    </xf>
    <xf numFmtId="177" fontId="6" fillId="0" borderId="0" xfId="0" applyNumberFormat="true" applyFont="true" applyFill="true" applyAlignment="true" applyProtection="true">
      <alignment vertical="center"/>
    </xf>
    <xf numFmtId="0" fontId="4" fillId="4" borderId="0" xfId="0" applyFont="true" applyFill="true" applyAlignment="true" applyProtection="true">
      <alignment vertical="center" wrapText="true"/>
    </xf>
    <xf numFmtId="0" fontId="4" fillId="0" borderId="0" xfId="0" applyFont="true" applyFill="true" applyAlignment="true" applyProtection="true">
      <alignment vertical="center"/>
    </xf>
    <xf numFmtId="0" fontId="9" fillId="4" borderId="0" xfId="0" applyFont="true" applyFill="true" applyAlignment="true" applyProtection="true">
      <alignment horizontal="center" vertical="center" wrapText="true"/>
    </xf>
    <xf numFmtId="0" fontId="6" fillId="4" borderId="0" xfId="0" applyFont="true" applyFill="true" applyAlignment="true" applyProtection="true">
      <alignment horizontal="center" vertical="center" wrapText="true"/>
    </xf>
    <xf numFmtId="0" fontId="2" fillId="4" borderId="0" xfId="0" applyFont="true" applyFill="true" applyAlignment="true" applyProtection="true">
      <alignment horizontal="center" vertical="center" wrapText="true"/>
    </xf>
    <xf numFmtId="0" fontId="10" fillId="4" borderId="9" xfId="0" applyFont="true" applyFill="true" applyBorder="true" applyAlignment="true" applyProtection="true">
      <alignment horizontal="center" vertical="center" wrapText="true"/>
    </xf>
    <xf numFmtId="0" fontId="10" fillId="5" borderId="9" xfId="0" applyFont="true" applyFill="true" applyBorder="true" applyAlignment="true" applyProtection="true">
      <alignment horizontal="center" vertical="center" wrapText="true"/>
    </xf>
    <xf numFmtId="177" fontId="11" fillId="6" borderId="9" xfId="0" applyNumberFormat="true" applyFont="true" applyFill="true" applyBorder="true" applyAlignment="true" applyProtection="true">
      <alignment horizontal="center" vertical="center" wrapText="true"/>
    </xf>
    <xf numFmtId="177" fontId="11" fillId="4" borderId="9" xfId="0" applyNumberFormat="true" applyFont="true" applyFill="true" applyBorder="true" applyAlignment="true" applyProtection="true">
      <alignment horizontal="center" vertical="center" wrapText="true"/>
    </xf>
    <xf numFmtId="177" fontId="11" fillId="5" borderId="9" xfId="0" applyNumberFormat="true" applyFont="true" applyFill="true" applyBorder="true" applyAlignment="true" applyProtection="true">
      <alignment horizontal="center" vertical="center" wrapText="true"/>
    </xf>
    <xf numFmtId="0" fontId="4" fillId="4" borderId="0" xfId="0" applyFont="true" applyFill="true" applyAlignment="true" applyProtection="true">
      <alignment horizontal="left" vertical="center" wrapText="true"/>
    </xf>
    <xf numFmtId="10" fontId="11" fillId="4" borderId="9" xfId="0" applyNumberFormat="true" applyFont="true" applyFill="true" applyBorder="true" applyAlignment="true" applyProtection="true">
      <alignment horizontal="center" vertical="center" wrapText="true"/>
    </xf>
    <xf numFmtId="176" fontId="11" fillId="4" borderId="9" xfId="0" applyNumberFormat="true" applyFont="true" applyFill="true" applyBorder="true" applyAlignment="true" applyProtection="true">
      <alignment horizontal="center" vertical="center" wrapText="true"/>
    </xf>
    <xf numFmtId="0" fontId="11" fillId="7" borderId="9" xfId="0" applyFont="true" applyFill="true" applyBorder="true" applyAlignment="true" applyProtection="true">
      <alignment horizontal="center" vertical="center" wrapText="true"/>
    </xf>
    <xf numFmtId="0" fontId="11" fillId="4" borderId="9" xfId="0" applyFont="true" applyFill="true" applyBorder="true" applyAlignment="true" applyProtection="true">
      <alignment horizontal="center" vertical="center" wrapText="true"/>
    </xf>
    <xf numFmtId="10" fontId="4" fillId="4" borderId="0" xfId="41" applyNumberFormat="true" applyFont="true" applyFill="true" applyAlignment="true" applyProtection="true">
      <alignment vertical="center" wrapText="true"/>
    </xf>
    <xf numFmtId="0" fontId="6" fillId="4" borderId="7" xfId="0" applyFont="true" applyFill="true" applyBorder="true" applyAlignment="true" applyProtection="true">
      <alignment horizontal="center" vertical="center" wrapText="true"/>
    </xf>
    <xf numFmtId="0" fontId="2" fillId="4" borderId="7" xfId="0" applyFont="true" applyFill="true" applyBorder="true" applyAlignment="true" applyProtection="true">
      <alignment horizontal="center" vertical="center" wrapText="true"/>
    </xf>
    <xf numFmtId="0" fontId="10" fillId="5" borderId="29" xfId="0" applyFont="true" applyFill="true" applyBorder="true" applyAlignment="true" applyProtection="true">
      <alignment horizontal="center" vertical="center" wrapText="true"/>
    </xf>
    <xf numFmtId="177" fontId="11" fillId="6" borderId="29" xfId="0" applyNumberFormat="true" applyFont="true" applyFill="true" applyBorder="true" applyAlignment="true" applyProtection="true">
      <alignment horizontal="center" vertical="center" wrapText="true"/>
    </xf>
    <xf numFmtId="177" fontId="11" fillId="5" borderId="29" xfId="0" applyNumberFormat="true" applyFont="true" applyFill="true" applyBorder="true" applyAlignment="true" applyProtection="true">
      <alignment horizontal="center" vertical="center" wrapText="true"/>
    </xf>
    <xf numFmtId="0" fontId="11" fillId="4" borderId="31" xfId="0" applyFont="true" applyFill="true" applyBorder="true" applyAlignment="true" applyProtection="true">
      <alignment horizontal="center" vertical="center" wrapText="true"/>
    </xf>
    <xf numFmtId="0" fontId="11" fillId="4" borderId="17" xfId="0" applyFont="true" applyFill="true" applyBorder="true" applyAlignment="true" applyProtection="true">
      <alignment horizontal="center" vertical="center" wrapText="true"/>
    </xf>
  </cellXfs>
  <cellStyles count="50">
    <cellStyle name="常规" xfId="0" builtinId="0"/>
    <cellStyle name="常规 2"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链接单元格" xfId="24" builtinId="24"/>
    <cellStyle name="标题 4" xfId="25" builtinId="19"/>
    <cellStyle name="20% - 强调文字颜色 2" xfId="26" builtinId="34"/>
    <cellStyle name="货币[0]" xfId="27" builtinId="7"/>
    <cellStyle name="警告文本" xfId="28" builtinId="11"/>
    <cellStyle name="40% - 强调文字颜色 2" xfId="29" builtinId="35"/>
    <cellStyle name="注释" xfId="30" builtinId="1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dxfs count="2738">
    <dxf>
      <font>
        <sz val="11"/>
      </font>
    </dxf>
    <dxf>
      <font>
        <b val="1"/>
      </font>
    </dxf>
    <dxf>
      <font>
        <b val="1"/>
      </font>
    </dxf>
    <dxf>
      <font>
        <b val="1"/>
      </font>
    </dxf>
    <dxf>
      <font>
        <b val="1"/>
      </font>
    </dxf>
    <dxf>
      <font>
        <b val="1"/>
      </font>
    </dxf>
    <dxf>
      <font>
        <b val="1"/>
      </font>
    </dxf>
    <dxf>
      <font>
        <b val="1"/>
      </font>
    </dxf>
    <dxf>
      <font>
        <b val="1"/>
      </font>
    </dxf>
    <dxf>
      <font>
        <b val="1"/>
      </font>
    </dxf>
    <dxf>
      <font>
        <b val="1"/>
      </font>
    </dxf>
    <dxf>
      <font>
        <b val="1"/>
      </font>
    </dxf>
    <dxf>
      <font>
        <b val="1"/>
      </font>
    </dxf>
    <dxf>
      <font>
        <b val="1"/>
      </font>
    </dxf>
    <dxf>
      <font>
        <b val="1"/>
      </font>
    </dxf>
    <dxf>
      <font>
        <b val="1"/>
      </font>
    </dxf>
    <dxf>
      <font>
        <b val="1"/>
      </font>
    </dxf>
    <dxf>
      <font>
        <b val="1"/>
      </font>
    </dxf>
    <dxf>
      <font>
        <b val="1"/>
      </font>
    </dxf>
    <dxf>
      <font>
        <b val="1"/>
      </font>
    </dxf>
    <dxf>
      <font>
        <b val="1"/>
      </font>
    </dxf>
    <dxf>
      <font>
        <b val="1"/>
      </font>
    </dxf>
    <dxf>
      <font>
        <b val="1"/>
      </font>
    </dxf>
    <dxf>
      <font>
        <b val="1"/>
      </font>
    </dxf>
    <dxf>
      <font>
        <b val="1"/>
      </font>
    </dxf>
    <dxf>
      <font>
        <b val="1"/>
      </font>
    </dxf>
    <dxf>
      <font>
        <b val="1"/>
      </font>
    </dxf>
    <dxf>
      <font>
        <b val="1"/>
      </font>
    </dxf>
    <dxf>
      <font>
        <b val="1"/>
      </font>
    </dxf>
    <dxf>
      <font>
        <b val="1"/>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1"/>
      </font>
    </dxf>
    <dxf>
      <font>
        <b val="1"/>
      </font>
    </dxf>
    <dxf>
      <font>
        <b val="1"/>
      </font>
    </dxf>
    <dxf>
      <font>
        <b val="1"/>
      </font>
    </dxf>
    <dxf>
      <font>
        <b val="1"/>
      </font>
    </dxf>
    <dxf>
      <font>
        <b val="1"/>
      </font>
    </dxf>
    <dxf>
      <font>
        <b val="1"/>
      </font>
    </dxf>
    <dxf>
      <font>
        <b val="1"/>
      </font>
    </dxf>
    <dxf>
      <font>
        <b val="1"/>
      </font>
    </dxf>
    <dxf>
      <font>
        <b val="1"/>
      </font>
    </dxf>
    <dxf>
      <font>
        <b val="1"/>
      </font>
    </dxf>
    <dxf>
      <font>
        <b val="1"/>
      </font>
    </dxf>
    <dxf>
      <font>
        <b val="1"/>
      </font>
    </dxf>
    <dxf>
      <font>
        <b val="1"/>
      </font>
    </dxf>
    <dxf>
      <font>
        <b val="1"/>
      </font>
    </dxf>
    <dxf>
      <font>
        <b val="1"/>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font>
        <b val="1"/>
      </font>
    </dxf>
    <dxf>
      <font>
        <b val="0"/>
      </font>
    </dxf>
    <dxf>
      <font>
        <b val="1"/>
      </font>
    </dxf>
    <dxf>
      <font>
        <b val="0"/>
        <sz val="11"/>
      </font>
      <alignment wrapText="true"/>
    </dxf>
    <dxf>
      <font>
        <b val="1"/>
      </font>
    </dxf>
    <dxf>
      <font>
        <b val="1"/>
      </font>
    </dxf>
    <dxf>
      <font>
        <b val="1"/>
      </font>
    </dxf>
    <dxf>
      <font>
        <b val="1"/>
      </font>
    </dxf>
    <dxf>
      <font>
        <b val="1"/>
      </font>
    </dxf>
    <dxf>
      <font>
        <b val="1"/>
      </font>
    </dxf>
    <dxf>
      <font>
        <b val="1"/>
      </font>
    </dxf>
    <dxf>
      <font>
        <b val="1"/>
      </font>
    </dxf>
    <dxf>
      <font>
        <b val="1"/>
      </font>
    </dxf>
    <dxf>
      <font>
        <b val="1"/>
      </font>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numFmt numFmtId="180" formatCode="0.0%"/>
    </dxf>
    <dxf>
      <numFmt numFmtId="181" formatCode="0.0%"/>
    </dxf>
    <dxf>
      <numFmt numFmtId="10" formatCode="0.00%"/>
    </dxf>
    <dxf>
      <numFmt numFmtId="10" formatCode="0.00%"/>
    </dxf>
    <dxf>
      <alignment vertical="center"/>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4"/>
      </font>
    </dxf>
    <dxf>
      <font>
        <sz val="14"/>
      </font>
    </dxf>
    <dxf>
      <font>
        <sz val="14"/>
      </font>
    </dxf>
    <dxf>
      <font>
        <sz val="14"/>
      </font>
    </dxf>
    <dxf>
      <font>
        <sz val="14"/>
      </font>
    </dxf>
    <dxf>
      <font>
        <sz val="14"/>
      </font>
    </dxf>
    <dxf>
      <font>
        <sz val="14"/>
      </font>
    </dxf>
    <dxf>
      <font>
        <sz val="14"/>
      </font>
    </dxf>
    <dxf>
      <font>
        <sz val="14"/>
      </font>
    </dxf>
    <dxf>
      <font>
        <sz val="14"/>
      </font>
    </dxf>
    <dxf>
      <font>
        <sz val="14"/>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alignment vertical="center" wrapText="true"/>
    </dxf>
    <dxf>
      <alignment vertical="center" wrapText="true"/>
    </dxf>
    <dxf>
      <alignment vertical="center" wrapText="true"/>
    </dxf>
    <dxf>
      <alignment vertical="center" wrapText="true"/>
    </dxf>
    <dxf>
      <alignment vertical="center" wrapText="true"/>
    </dxf>
    <dxf>
      <alignment vertical="center" wrapText="true"/>
    </dxf>
    <dxf>
      <alignment vertical="center" wrapText="true"/>
    </dxf>
    <dxf>
      <alignment vertical="center" wrapText="true"/>
    </dxf>
    <dxf>
      <alignment vertical="center" wrapText="true"/>
    </dxf>
    <dxf>
      <alignment vertical="center" wrapText="true"/>
    </dxf>
    <dxf>
      <alignment vertical="center" wrapText="true"/>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dxf/>
    <dxf/>
    <dxf/>
    <dxf/>
    <dxf/>
    <dxf/>
    <dxf/>
    <dxf/>
    <dxf/>
    <dxf/>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top"/>
    </dxf>
    <dxf>
      <alignment vertical="top"/>
    </dxf>
    <dxf>
      <alignment vertical="top"/>
    </dxf>
    <dxf>
      <alignment vertical="top"/>
    </dxf>
    <dxf>
      <alignment vertical="top"/>
    </dxf>
    <dxf>
      <alignment vertical="top"/>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vertical="center"/>
    </dxf>
    <dxf>
      <alignment vertical="center"/>
    </dxf>
    <dxf>
      <font>
        <b val="1"/>
        <sz val="12"/>
      </font>
      <alignment horizontal="center" vertical="center" wrapText="true"/>
    </dxf>
    <dxf>
      <font>
        <b val="1"/>
      </font>
    </dxf>
    <dxf>
      <font>
        <b val="1"/>
      </font>
    </dxf>
    <dxf>
      <alignment horizontal="center"/>
    </dxf>
    <dxf>
      <alignment horizont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vertical="center"/>
    </dxf>
    <dxf>
      <alignment vertical="center"/>
    </dxf>
    <dxf>
      <alignment vertical="center"/>
    </dxf>
    <dxf>
      <alignment vertical="center"/>
    </dxf>
    <dxf>
      <font>
        <b val="1"/>
        <sz val="11"/>
      </font>
      <alignment horizontal="center" vertic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horizontal="center"/>
    </dxf>
    <dxf/>
    <dxf/>
    <dxf>
      <alignment horizontal="center"/>
    </dxf>
    <dxf>
      <numFmt numFmtId="179" formatCode="#,##0.00_ "/>
    </dxf>
    <dxf>
      <numFmt numFmtId="182" formatCode="0.0%"/>
    </dxf>
    <dxf>
      <numFmt numFmtId="183" formatCode="0.0%"/>
    </dxf>
    <dxf>
      <numFmt numFmtId="184" formatCode="0.0%"/>
    </dxf>
    <dxf>
      <numFmt numFmtId="185" formatCode="0.0%"/>
    </dxf>
    <dxf>
      <numFmt numFmtId="10" formatCode="0.00%"/>
    </dxf>
    <dxf>
      <numFmt numFmtId="10" formatCode="0.00%"/>
    </dxf>
    <dxf>
      <numFmt numFmtId="10" formatCode="0.00%"/>
    </dxf>
    <dxf>
      <numFmt numFmtId="10" formatCode="0.00%"/>
    </dxf>
    <dxf>
      <font>
        <sz val="12"/>
      </font>
    </dxf>
    <dxf>
      <font>
        <sz val="11"/>
      </font>
    </dxf>
    <dxf>
      <font>
        <b val="1"/>
      </font>
    </dxf>
    <dxf>
      <font>
        <b val="1"/>
      </font>
    </dxf>
    <dxf>
      <font>
        <b val="1"/>
      </font>
    </dxf>
    <dxf>
      <font>
        <b val="1"/>
      </font>
    </dxf>
    <dxf>
      <font>
        <b val="1"/>
      </font>
    </dxf>
    <dxf>
      <font>
        <b val="1"/>
      </font>
    </dxf>
    <dxf>
      <font>
        <b val="1"/>
      </font>
    </dxf>
    <dxf>
      <font>
        <b val="1"/>
      </font>
    </dxf>
    <dxf>
      <font>
        <b val="1"/>
      </font>
    </dxf>
    <dxf>
      <font>
        <b val="1"/>
      </font>
    </dxf>
    <dxf>
      <font>
        <b val="1"/>
      </font>
    </dxf>
    <dxf>
      <font>
        <b val="1"/>
      </font>
    </dxf>
    <dxf>
      <font>
        <b val="1"/>
      </font>
    </dxf>
    <dxf>
      <font>
        <b val="1"/>
      </font>
    </dxf>
    <dxf>
      <font>
        <b val="1"/>
      </font>
    </dxf>
    <dxf>
      <font>
        <b val="1"/>
      </font>
    </dxf>
    <dxf>
      <font>
        <b val="1"/>
      </font>
    </dxf>
    <dxf>
      <font>
        <b val="1"/>
      </font>
    </dxf>
    <dxf>
      <font>
        <b val="1"/>
      </font>
    </dxf>
    <dxf>
      <font>
        <b val="1"/>
      </font>
    </dxf>
    <dxf>
      <font>
        <b val="1"/>
      </font>
    </dxf>
    <dxf>
      <font>
        <b val="1"/>
      </font>
    </dxf>
    <dxf>
      <font>
        <b val="1"/>
      </font>
    </dxf>
    <dxf>
      <font>
        <b val="1"/>
      </font>
    </dxf>
    <dxf>
      <font>
        <b val="1"/>
      </font>
    </dxf>
    <dxf>
      <font>
        <b val="1"/>
      </font>
    </dxf>
    <dxf>
      <font>
        <b val="1"/>
      </font>
    </dxf>
    <dxf>
      <font>
        <b val="1"/>
      </font>
    </dxf>
    <dxf>
      <font>
        <b val="1"/>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1"/>
      </font>
    </dxf>
    <dxf>
      <font>
        <b val="1"/>
      </font>
    </dxf>
    <dxf>
      <font>
        <b val="1"/>
      </font>
    </dxf>
    <dxf>
      <font>
        <b val="1"/>
      </font>
    </dxf>
    <dxf>
      <font>
        <b val="1"/>
      </font>
    </dxf>
    <dxf>
      <font>
        <b val="1"/>
      </font>
    </dxf>
    <dxf>
      <font>
        <b val="1"/>
      </font>
    </dxf>
    <dxf>
      <font>
        <b val="1"/>
      </font>
    </dxf>
    <dxf>
      <font>
        <b val="1"/>
      </font>
    </dxf>
    <dxf>
      <font>
        <b val="1"/>
      </font>
    </dxf>
    <dxf>
      <font>
        <b val="1"/>
      </font>
    </dxf>
    <dxf>
      <font>
        <b val="1"/>
      </font>
    </dxf>
    <dxf>
      <font>
        <b val="1"/>
      </font>
    </dxf>
    <dxf>
      <font>
        <b val="1"/>
      </font>
    </dxf>
    <dxf>
      <font>
        <b val="1"/>
      </font>
    </dxf>
    <dxf>
      <font>
        <b val="1"/>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alignment wrapText="true"/>
    </dxf>
    <dxf>
      <font>
        <b val="1"/>
      </font>
    </dxf>
    <dxf>
      <font>
        <b val="0"/>
      </font>
    </dxf>
    <dxf>
      <font>
        <b val="1"/>
      </font>
    </dxf>
    <dxf>
      <font>
        <b val="0"/>
        <sz val="11"/>
      </font>
      <alignment wrapText="true"/>
    </dxf>
    <dxf>
      <font>
        <b val="1"/>
      </font>
    </dxf>
    <dxf>
      <font>
        <b val="1"/>
      </font>
    </dxf>
    <dxf>
      <font>
        <b val="1"/>
      </font>
    </dxf>
    <dxf>
      <font>
        <b val="1"/>
      </font>
    </dxf>
    <dxf>
      <font>
        <b val="1"/>
      </font>
    </dxf>
    <dxf>
      <font>
        <b val="1"/>
      </font>
    </dxf>
    <dxf>
      <font>
        <b val="1"/>
      </font>
    </dxf>
    <dxf>
      <font>
        <b val="1"/>
      </font>
    </dxf>
    <dxf>
      <font>
        <b val="1"/>
      </font>
    </dxf>
    <dxf>
      <font>
        <b val="1"/>
      </font>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numFmt numFmtId="186" formatCode="0.0%"/>
    </dxf>
    <dxf>
      <numFmt numFmtId="187" formatCode="0.0%"/>
    </dxf>
    <dxf>
      <numFmt numFmtId="10" formatCode="0.00%"/>
    </dxf>
    <dxf>
      <numFmt numFmtId="10" formatCode="0.00%"/>
    </dxf>
    <dxf>
      <alignment vertical="center"/>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4"/>
      </font>
    </dxf>
    <dxf>
      <font>
        <sz val="14"/>
      </font>
    </dxf>
    <dxf>
      <font>
        <sz val="14"/>
      </font>
    </dxf>
    <dxf>
      <font>
        <sz val="14"/>
      </font>
    </dxf>
    <dxf>
      <font>
        <sz val="14"/>
      </font>
    </dxf>
    <dxf>
      <font>
        <sz val="14"/>
      </font>
    </dxf>
    <dxf>
      <font>
        <sz val="14"/>
      </font>
    </dxf>
    <dxf>
      <font>
        <sz val="14"/>
      </font>
    </dxf>
    <dxf>
      <font>
        <sz val="14"/>
      </font>
    </dxf>
    <dxf>
      <font>
        <sz val="14"/>
      </font>
    </dxf>
    <dxf>
      <font>
        <sz val="14"/>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alignment vertical="center" wrapText="true"/>
    </dxf>
    <dxf>
      <alignment vertical="center" wrapText="true"/>
    </dxf>
    <dxf>
      <alignment vertical="center" wrapText="true"/>
    </dxf>
    <dxf>
      <alignment vertical="center" wrapText="true"/>
    </dxf>
    <dxf>
      <alignment vertical="center" wrapText="true"/>
    </dxf>
    <dxf>
      <alignment vertical="center" wrapText="true"/>
    </dxf>
    <dxf>
      <alignment vertical="center" wrapText="true"/>
    </dxf>
    <dxf>
      <alignment vertical="center" wrapText="true"/>
    </dxf>
    <dxf>
      <alignment vertical="center" wrapText="true"/>
    </dxf>
    <dxf>
      <alignment vertical="center" wrapText="true"/>
    </dxf>
    <dxf>
      <alignment vertical="center" wrapText="true"/>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dxf/>
    <dxf/>
    <dxf/>
    <dxf/>
    <dxf/>
    <dxf/>
    <dxf/>
    <dxf/>
    <dxf/>
    <dxf/>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top"/>
    </dxf>
    <dxf>
      <alignment vertical="top"/>
    </dxf>
    <dxf>
      <alignment vertical="top"/>
    </dxf>
    <dxf>
      <alignment vertical="top"/>
    </dxf>
    <dxf>
      <alignment vertical="top"/>
    </dxf>
    <dxf>
      <alignment vertical="top"/>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vertical="center"/>
    </dxf>
    <dxf>
      <alignment vertical="center"/>
    </dxf>
    <dxf>
      <font>
        <b val="1"/>
        <sz val="12"/>
      </font>
      <alignment horizontal="center" vertical="center" wrapText="true"/>
    </dxf>
    <dxf>
      <font>
        <b val="1"/>
      </font>
    </dxf>
    <dxf>
      <font>
        <b val="1"/>
      </font>
    </dxf>
    <dxf>
      <alignment horizontal="center"/>
    </dxf>
    <dxf>
      <alignment horizont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vertical="center"/>
    </dxf>
    <dxf>
      <alignment vertical="center"/>
    </dxf>
    <dxf>
      <alignment vertical="center"/>
    </dxf>
    <dxf>
      <alignment vertical="center"/>
    </dxf>
    <dxf>
      <font>
        <b val="1"/>
        <sz val="11"/>
      </font>
      <alignment horizontal="center" vertic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horizontal="center"/>
    </dxf>
    <dxf/>
    <dxf/>
    <dxf>
      <alignment horizontal="center"/>
    </dxf>
    <dxf>
      <numFmt numFmtId="179" formatCode="#,##0.00_ "/>
    </dxf>
    <dxf>
      <numFmt numFmtId="188" formatCode="0.0%"/>
    </dxf>
    <dxf>
      <numFmt numFmtId="189" formatCode="0.0%"/>
    </dxf>
    <dxf>
      <numFmt numFmtId="190" formatCode="0.0%"/>
    </dxf>
    <dxf>
      <numFmt numFmtId="191" formatCode="0.0%"/>
    </dxf>
    <dxf>
      <numFmt numFmtId="10" formatCode="0.00%"/>
    </dxf>
    <dxf>
      <numFmt numFmtId="10" formatCode="0.00%"/>
    </dxf>
    <dxf>
      <numFmt numFmtId="10" formatCode="0.00%"/>
    </dxf>
    <dxf>
      <numFmt numFmtId="10" formatCode="0.00%"/>
    </dxf>
    <dxf>
      <font>
        <sz val="12"/>
      </font>
    </dxf>
    <dxf>
      <font>
        <name val="等线"/>
        <scheme val="none"/>
        <b val="1"/>
        <i val="0"/>
        <u val="none"/>
        <sz val="11"/>
        <color theme="1"/>
      </font>
      <fill>
        <patternFill patternType="solid">
          <bgColor rgb="FFE2CBC5"/>
        </patternFill>
      </fill>
      <border>
        <left style="thin">
          <color auto="true"/>
        </left>
        <right style="thin">
          <color auto="true"/>
        </right>
        <top style="thin">
          <color auto="true"/>
        </top>
        <bottom style="thin">
          <color auto="true"/>
        </bottom>
        <vertical style="thin">
          <color auto="true"/>
        </vertical>
        <horizontal style="thin">
          <color auto="true"/>
        </horizontal>
      </border>
    </dxf>
    <dxf>
      <font>
        <name val="等线"/>
        <scheme val="none"/>
        <b val="1"/>
        <i val="0"/>
        <u val="none"/>
        <sz val="11"/>
        <color theme="1"/>
      </font>
      <fill>
        <patternFill patternType="solid">
          <bgColor rgb="FFE2CBC5"/>
        </patternFill>
      </fill>
      <border>
        <left style="thin">
          <color auto="true"/>
        </left>
        <right style="thin">
          <color auto="true"/>
        </right>
        <top style="thin">
          <color auto="true"/>
        </top>
        <bottom style="thin">
          <color auto="true"/>
        </bottom>
        <vertical style="thin">
          <color auto="true"/>
        </vertical>
        <horizontal style="thin">
          <color auto="true"/>
        </horizontal>
      </border>
    </dxf>
    <dxf>
      <font>
        <name val="等线"/>
        <scheme val="none"/>
        <b val="1"/>
        <i val="0"/>
        <u val="none"/>
        <sz val="11"/>
        <color theme="1"/>
      </font>
      <fill>
        <patternFill patternType="solid">
          <bgColor theme="9" tint="0.6"/>
        </patternFill>
      </fill>
      <border>
        <left style="thin">
          <color auto="true"/>
        </left>
        <right style="thin">
          <color auto="true"/>
        </right>
        <top style="thin">
          <color auto="true"/>
        </top>
        <bottom style="thin">
          <color auto="true"/>
        </bottom>
        <vertical style="thin">
          <color auto="true"/>
        </vertical>
        <horizontal style="thin">
          <color auto="true"/>
        </horizontal>
      </border>
    </dxf>
    <dxf>
      <font>
        <name val="等线"/>
        <scheme val="none"/>
        <b val="1"/>
        <i val="0"/>
        <u val="none"/>
        <sz val="11"/>
        <color theme="1"/>
      </font>
      <fill>
        <patternFill patternType="solid">
          <bgColor theme="9" tint="0.6"/>
        </patternFill>
      </fill>
      <border>
        <left style="thin">
          <color auto="true"/>
        </left>
        <right style="thin">
          <color auto="true"/>
        </right>
        <top style="thin">
          <color auto="true"/>
        </top>
        <bottom style="thin">
          <color auto="true"/>
        </bottom>
        <vertical style="thin">
          <color auto="true"/>
        </vertical>
        <horizontal style="thin">
          <color auto="true"/>
        </horizontal>
      </border>
    </dxf>
    <dxf>
      <font>
        <name val="等线"/>
        <scheme val="none"/>
        <b val="1"/>
        <i val="0"/>
        <u val="none"/>
        <sz val="11"/>
        <color auto="true"/>
      </font>
      <fill>
        <patternFill patternType="solid">
          <bgColor theme="4" tint="0.8"/>
        </patternFill>
      </fill>
      <border>
        <left style="thin">
          <color auto="true"/>
        </left>
        <right style="thin">
          <color auto="true"/>
        </right>
        <top style="thin">
          <color auto="true"/>
        </top>
        <bottom style="thin">
          <color auto="true"/>
        </bottom>
        <vertical style="thin">
          <color auto="true"/>
        </vertical>
        <horizontal style="thin">
          <color auto="true"/>
        </horizontal>
      </border>
    </dxf>
    <dxf>
      <font>
        <name val="等线"/>
        <scheme val="none"/>
        <b val="0"/>
        <i val="0"/>
        <u val="none"/>
        <sz val="11"/>
        <color auto="true"/>
      </font>
      <border>
        <left style="thin">
          <color auto="true"/>
        </left>
        <right style="thin">
          <color auto="true"/>
        </right>
        <top style="thin">
          <color auto="true"/>
        </top>
        <bottom style="thin">
          <color auto="true"/>
        </bottom>
        <vertical style="thin">
          <color auto="true"/>
        </vertical>
        <horizontal style="thin">
          <color auto="true"/>
        </horizontal>
      </border>
    </dxf>
  </dxfs>
  <tableStyles count="1" defaultTableStyle="TableStyleMedium2" defaultPivotStyle="数据透视表样式 1">
    <tableStyle name="数据透视表样式 1" table="0" count="6">
      <tableStyleElement type="wholeTable" dxfId="2737"/>
      <tableStyleElement type="headerRow" dxfId="2736"/>
      <tableStyleElement type="totalRow" dxfId="2735"/>
      <tableStyleElement type="lastColumn" dxfId="2734"/>
      <tableStyleElement type="firstSubtotalColumn" dxfId="2733"/>
      <tableStyleElement type="firstSubtotalRow" dxfId="2732"/>
    </tableStyle>
  </tableStyles>
  <colors>
    <mruColors>
      <color rgb="00E2CBC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pivotCacheDefinition" Target="pivotCache/pivotCacheDefinition1.xml"/><Relationship Id="rId1" Type="http://schemas.openxmlformats.org/officeDocument/2006/relationships/worksheet" Target="worksheets/sheet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createdVersion="5" refreshedVersion="5" minRefreshableVersion="3" refreshedDate="45125.6890509259" refreshedBy="user" recordCount="108">
  <cacheSource type="worksheet">
    <worksheetSource ref="A2:AH110" sheet="原始数据"/>
  </cacheSource>
  <cacheFields count="37">
    <cacheField name="序号" numFmtId="0">
      <sharedItems containsSemiMixedTypes="0" containsString="0" containsNumber="1" containsInteger="1" minValue="0" maxValue="108" count="108">
        <n v="1"/>
        <n v="2"/>
        <n v="3"/>
        <n v="4"/>
        <n v="5"/>
        <n v="6"/>
        <n v="7"/>
        <n v="8"/>
        <n v="9"/>
        <n v="10"/>
        <n v="11"/>
        <n v="12"/>
        <n v="13"/>
        <n v="14"/>
        <n v="15"/>
        <n v="16"/>
        <n v="17"/>
        <n v="18"/>
        <n v="19"/>
        <n v="20"/>
        <n v="21"/>
        <n v="22"/>
        <n v="23"/>
        <n v="24"/>
        <n v="25"/>
        <n v="26"/>
        <n v="27"/>
        <n v="28"/>
        <n v="29"/>
        <n v="30"/>
        <n v="31"/>
        <n v="32"/>
        <n v="33"/>
        <n v="34"/>
        <n v="35"/>
        <n v="36"/>
        <n v="37"/>
        <n v="38"/>
        <n v="39"/>
        <n v="40"/>
        <n v="41"/>
        <n v="42"/>
        <n v="43"/>
        <n v="44"/>
        <n v="45"/>
        <n v="46"/>
        <n v="47"/>
        <n v="48"/>
        <n v="49"/>
        <n v="50"/>
        <n v="51"/>
        <n v="52"/>
        <n v="53"/>
        <n v="54"/>
        <n v="55"/>
        <n v="56"/>
        <n v="57"/>
        <n v="58"/>
        <n v="59"/>
        <n v="60"/>
        <n v="61"/>
        <n v="62"/>
        <n v="63"/>
        <n v="64"/>
        <n v="65"/>
        <n v="66"/>
        <n v="67"/>
        <n v="68"/>
        <n v="69"/>
        <n v="70"/>
        <n v="71"/>
        <n v="72"/>
        <n v="73"/>
        <n v="74"/>
        <n v="75"/>
        <n v="76"/>
        <n v="77"/>
        <n v="78"/>
        <n v="79"/>
        <n v="80"/>
        <n v="81"/>
        <n v="82"/>
        <n v="83"/>
        <n v="84"/>
        <n v="85"/>
        <n v="86"/>
        <n v="87"/>
        <n v="88"/>
        <n v="89"/>
        <n v="90"/>
        <n v="91"/>
        <n v="92"/>
        <n v="93"/>
        <n v="94"/>
        <n v="95"/>
        <n v="96"/>
        <n v="97"/>
        <n v="98"/>
        <n v="99"/>
        <n v="100"/>
        <n v="101"/>
        <n v="102"/>
        <n v="103"/>
        <n v="104"/>
        <n v="105"/>
        <n v="106"/>
        <n v="107"/>
        <n v="108"/>
      </sharedItems>
    </cacheField>
    <cacheField name="地市" numFmtId="0">
      <sharedItems count="1">
        <s v="咸宁市"/>
      </sharedItems>
    </cacheField>
    <cacheField name="区县" numFmtId="0">
      <sharedItems count="7">
        <s v="市本级"/>
        <s v="崇阳县"/>
        <s v="咸安区"/>
        <s v="通城县"/>
        <s v="嘉鱼县"/>
        <s v="赤壁市"/>
        <s v="通山县"/>
      </sharedItems>
    </cacheField>
    <cacheField name="资金年度" numFmtId="0">
      <sharedItems containsSemiMixedTypes="0" containsString="0" containsNumber="1" containsInteger="1" minValue="2018" maxValue="2023" count="6">
        <n v="2022"/>
        <n v="2021"/>
        <n v="2020"/>
        <n v="2019"/>
        <n v="2023"/>
        <n v="2018" u="true"/>
      </sharedItems>
    </cacheField>
    <cacheField name="是否跨年度批次资金" numFmtId="0">
      <sharedItems count="2">
        <s v="否"/>
        <s v="是"/>
      </sharedItems>
    </cacheField>
    <cacheField name="资金下达文号" numFmtId="0">
      <sharedItems count="45">
        <s v="财资环[2021]114号  鄂财环发[2022]12号"/>
        <s v="财资环[2021]52号  鄂财环发[2021]32号"/>
        <s v="财资环[2020]73号  鄂财环发[2020]52号"/>
        <s v="财资环[2020]42号  鄂财环发[2020]30号"/>
        <s v="财资环[2019]6号  鄂财环发[2019]9号"/>
        <s v="鄂财环发[2021]31号  "/>
        <s v="鄂财环发[2019]31号  "/>
        <s v="鄂财环发[2022]44号  "/>
        <s v="财资环[2021]54号  鄂财环发[2021]26号"/>
        <s v="财资环[2019]60号  鄂财环发[2020]2号"/>
        <s v="财资环[2019]9号  颚财环发[2019]18号"/>
        <s v="鄂财环发[2019]1号  "/>
        <s v="财资环[2022]117号  鄂财环发[2023]5号"/>
        <s v="财资环[2022]57号  鄂财环发[2022]36号"/>
        <s v="财资环[2021]103号  鄂财环发[2022]11号"/>
        <s v="财资环[2021]47号  鄂财环发[2021]27号"/>
        <s v="财资环[2020]85号  鄂财环发[2021]7号"/>
        <s v="财资环[2019]58号、财资环[2020]43号  鄂财环发[2021]2号"/>
        <s v="财资环[2020]43号  鄂财环发[2020]36号"/>
        <s v="财资环[2019]58号  鄂财环发[2020]1号"/>
        <s v="财资环[2019]58号  鄂财环发[2020]5号"/>
        <s v="财资环[2019]7号  鄂财环发[2019]11号"/>
        <s v="财资环[2019]7号  鄂财环发[2019]23号"/>
        <s v="鄂财环发[2022]38号  "/>
        <s v="鄂财环发[2021]25号  "/>
        <s v="鄂财环发[2020]32号  "/>
        <s v="鄂财环发[2020]10号  "/>
        <s v="鄂财环发[2019]20号  "/>
        <s v="财资环[2022]118号  鄂财环发[2023]4号"/>
        <s v="财资环[2019]8号  鄂财环发[2019]12号"/>
        <s v="鄂财环发[2021]41号  "/>
        <s v="鄂财环发[2020]33号  "/>
        <s v="鄂财环发[2019]13号  "/>
        <s v="财建[2018]654号  鄂财环发[2019]2号" u="true"/>
        <s v="财资环[2019]58号、财资环[2020]43号、鄂财环发[2021]2号" u="true"/>
        <s v="鄂财建发[2018]25号  " u="true"/>
        <s v="鄂财建发[2019]12号  " u="true"/>
        <s v="鄂财建发[2018]174号  " u="true"/>
        <s v="鄂财建发[2018]164号  " u="true"/>
        <s v="鄂财建发[2018]174号" u="true"/>
        <s v="鄂财建发[2018]164号" u="true"/>
        <s v="财资环[2020]4号、鄂财环发[2020]20号" u="true"/>
        <s v="财资环[2019]59号；鄂财环发[2020]6号" u="true"/>
        <s v="财资环[2019]58号；鄂财环发[2020]5号" u="true"/>
        <s v="财资环[2021]52号；鄂财环发[2021]32号" u="true"/>
      </sharedItems>
    </cacheField>
    <cacheField name="资金下达文件名" numFmtId="0">
      <sharedItems count="40">
        <s v="2022年中央大气污染防治资金"/>
        <s v="2021年中央大气污染防治资金(第二批)"/>
        <s v="2021年中央大气污染防治资金"/>
        <s v="2020年中央大气污染防治资金(第二批)"/>
        <s v="2019年中央大气污染防治资金"/>
        <s v="2021年省级环境空气质量生态补偿资金"/>
        <s v="2019年省级环境空气质量生态补偿资金"/>
        <s v="2022年度省级流域横向生态保护补偿机制建设奖补资金"/>
        <s v="2021年中央农村环境整治资金"/>
        <s v="2020年中央农村环境整治资金"/>
        <s v="2019年中央农村环境整治资金"/>
        <s v="2019年省级环境保护专项资金"/>
        <s v="2023年中央水污染防治资金"/>
        <s v="2022年中央水污染防治资金(第二批)"/>
        <s v="2022年中央水污染防治资金"/>
        <s v="2021年中央水污染防治资金（第二批）"/>
        <s v="2021年中央水污染防治资金"/>
        <s v="2020年中央长江经济带生态保护修复奖励资金（第二批）"/>
        <s v="2020年度中央水污染防治资金（第二批）"/>
        <s v="2020年中央长江经济带生态保护修复奖励资金"/>
        <s v="2020年中央水污染防治资金"/>
        <s v="2019年度中央水污染防治资金"/>
        <s v="2019年度中央长江经济带生态保护修复奖励资金"/>
        <s v="2022年度省级生态环境保护以奖代补资金"/>
        <s v="2021年省级生态文明建设“以奖代补”资金"/>
        <s v="2020年省级生态文明建设“以奖代补”资金（第三批）"/>
        <s v="2020年省级生态文明建设“以奖代补”资金"/>
        <s v="2019年省级生态文明建设“以奖代补”资金"/>
        <s v="2023年中央土壤污染防治资金"/>
        <s v="2019年中央土壤污染防治专项资金"/>
        <s v="2021年省级主要污染物总量减排“以奖代补”资金"/>
        <s v="2020年省级主要污染物总量减排“以奖代补”资金"/>
        <s v="2019年度湖北省主要污染物总量减排&quot;以奖代补”资金"/>
        <s v="2018年度中央土壤污染防治专项资金" u="true"/>
        <s v="2018年省级环境保护专项资金" u="true"/>
        <s v="2018年环境空气质量生态补偿资金" u="true"/>
        <s v="2018年生态文明建设“以奖代补”资金" u="true"/>
        <s v="2018年湖北省主要污染物总量减排省级财政“以奖代补”资金" u="true"/>
        <s v="2020年医疗废物应急处置资金" u="true"/>
        <s v="2020年中央土壤污染防治专项资金" u="true"/>
      </sharedItems>
    </cacheField>
    <cacheField name="项目编号 " numFmtId="0">
      <sharedItems containsNumber="1" containsInteger="1" containsMixedTypes="1" count="108">
        <s v="2021421291Q1-20002"/>
        <s v="2021421223Q1-20001"/>
        <s v="2021421202Q1-20001"/>
        <s v="2021421291Q1-20001"/>
        <s v="2021421222Q1-20002"/>
        <s v="2020421299Q1-40003"/>
        <s v="2020421221Q1-20005"/>
        <s v="2019420000Q1-20021"/>
        <s v="2019420000Q1-40011"/>
        <s v="2020421299Q1-40002"/>
        <s v="2020421291Q1-20001"/>
        <s v="2019420000Q1-40028"/>
        <s v="2020421281Q1-10001"/>
        <s v="H2019421299Q-00001"/>
        <n v="20211018057"/>
        <n v="20211018058"/>
        <n v="20211018061"/>
        <n v="20211018059"/>
        <n v="20211018060"/>
        <n v="20211018062"/>
        <n v="2019122040"/>
        <n v="2019122041"/>
        <n v="2019122042"/>
        <n v="20221226011"/>
        <s v="2020421202N1-90003"/>
        <s v="2020421221N1-01001"/>
        <s v="H2020421224N1-01001"/>
        <s v="H2020421202N1-01001"/>
        <s v="H2019421223N-90002"/>
        <s v="H2019421224N-90002"/>
        <n v="2164207023"/>
        <n v="2164207011"/>
        <n v="2164207028"/>
        <s v="2022421221S1-10007"/>
        <s v="2022421281S1-10004"/>
        <s v="2021421224S1-40002"/>
        <s v="2021421221S1-10003"/>
        <s v="2021421202S1-10002"/>
        <s v="2021421281S1-10002"/>
        <s v="2021421224S1-10002"/>
        <s v="2021421224S1-10001"/>
        <s v="2020421202S1-10003"/>
        <s v="2020421281S1-40001"/>
        <s v="2020421222S1-10004"/>
        <s v="2020421299S1-30002"/>
        <s v="2020421202S1-10002"/>
        <s v="2020421202S1-10004"/>
        <s v="2020421291S1-10003"/>
        <s v="2019420000S101-13017"/>
        <s v="2021421299S1-10001"/>
        <s v="H2020421202S1-10002"/>
        <s v="2021421299S1-10003"/>
        <s v="2021421221S1-10001"/>
        <s v="2021421223S1-10001"/>
        <s v="H2020421202S1-10001"/>
        <s v="2021421202S1-10001"/>
        <s v="2021421222S1-10002"/>
        <s v="2021421281S1-10001"/>
        <s v="2021421222S1-10001"/>
        <s v="2021421299S1-10002"/>
        <s v="H2019421299S-00001"/>
        <s v="H2019421202S-00001"/>
        <s v="H2019421224S-00001"/>
        <s v="H2019421299S-00002"/>
        <s v="H2019421202S-00002"/>
        <s v="H2019421281S-00001"/>
        <s v="H2019421221S-00001"/>
        <s v="H2019421222S-00001"/>
        <s v="H2019421223S-00001"/>
        <n v="20221108033"/>
        <n v="20221108034"/>
        <n v="20221108035"/>
        <n v="20221108036"/>
        <n v="20210816012"/>
        <n v="20210817020"/>
        <n v="20210817021"/>
        <n v="20210817022"/>
        <n v="20210817024"/>
        <n v="20210817023"/>
        <n v="20210817025"/>
        <n v="20200825021"/>
        <n v="20200825020"/>
        <n v="20200825022"/>
        <n v="20200511012"/>
        <n v="20190921004"/>
        <n v="20190921029"/>
        <n v="20190921015"/>
        <n v="20190921002"/>
        <n v="20190921014"/>
        <s v="2022421224T1-30001"/>
        <s v="H2019421222T-90002"/>
        <s v="H2019421299T-90002"/>
        <n v="20211227042"/>
        <n v="20211227043"/>
        <n v="20211227047"/>
        <n v="20211227044"/>
        <n v="20211227046"/>
        <n v="20211227045"/>
        <n v="20200824044"/>
        <n v="20200824045"/>
        <n v="20200824048"/>
        <n v="20200824046"/>
        <n v="20200824047"/>
        <n v="2194200011"/>
        <n v="2194200052"/>
        <n v="2194200057"/>
        <n v="2194200024"/>
        <n v="2194200048"/>
      </sharedItems>
    </cacheField>
    <cacheField name="项目名称" numFmtId="0">
      <sharedItems count="124">
        <s v="华源包装（咸宁）有限公司环境治理工程技术改造项目"/>
        <s v="崇阳县昌华实业有限公司烟气超低排放改造工程"/>
        <s v="湖北华宁防腐技术股份有限公司废气处理措施改造项目"/>
        <s v="湖北和乐门业有限公司环保治理工程技术改造项目"/>
        <s v="湖北杭瑞陶瓷大气污染治理技术改造项目"/>
        <s v="咸宁市空气质量网格化自动在线监测项目"/>
        <s v="360㎡烧结机烟气脱硝超低排放工程"/>
        <s v="嘉鱼县畈湖工业园VOC监控设施"/>
        <s v="城市空气自动监测站"/>
        <s v="机动车“天地车人”一体化智能监管平台"/>
        <s v="湖北惠生药业有限公司 50000m3/h蓄热式废气焚烧炉建设项目"/>
        <s v="秸秆焚烧遥感监控自动预警系统项目"/>
        <s v="赤壁长城炭素制品有限公司12万吨炭素罐式煅烧炉及环式焙烧炉烟气脱硫、除尘、脱硝和固体沥青熔化烟气净化提标改造项目"/>
        <s v="大气污染防治"/>
        <s v="咸宁市2021年省级环境空气质量生态补偿资金项目"/>
        <s v="咸宁市嘉鱼县2021年省级环境空气质量生态补偿资金项目"/>
        <s v="咸宁市崇阳县2021年省级环境空气质量生态补偿资金项目"/>
        <s v="咸宁市赤壁市2021年省级环境空气质量生态补偿资金项目"/>
        <s v="咸宁市通城县2021年省级环境空气质量生态补偿资金项目"/>
        <s v="咸宁市通山县2021年省级环境空气质量生态补偿资金项目"/>
        <s v="咸宁市2019年省级环境空气质量生态补偿资金项目"/>
        <s v="嘉鱼县2019年省级环境空气质量生态补偿资金项目"/>
        <s v="赤壁市2019年省级环境空气质量生态补偿资金项目"/>
        <s v="咸宁市2022年度省级流域横向生态保护补偿机制建设奖补资金项目"/>
        <s v="咸安区斧头湖流域农村环境综合整治工程项目"/>
        <s v="嘉鱼县农村生活污水治理项目"/>
        <s v="2020年中央农村环境整治项目"/>
        <s v="咸安区2020年白岩泉村等七个村农村环境综合整治项目"/>
        <s v="崇阳县2019年中央农村环境整治项目（农村污水治理综合试点县）"/>
        <s v="通山县2019年中央农村环境整治项目"/>
        <s v="咸宁市武汉城市圈大气超级站组分监测网建设项目"/>
        <s v="咸宁市集中式饮用水水源地水质自动监测站建设项目"/>
        <s v="通山县重点县（市）环境监管能力建设项目"/>
        <s v="斧头湖流域治理二期工程项目（斧头湖生态缓冲带建设项目）"/>
        <s v="赤壁市西凉湖流域水污染治理及生态保护修复工程"/>
        <s v="通山县泉下矿区地下水污染综合治理项目"/>
        <s v="嘉鱼县密泉湖流域水环境综合治理工程项目"/>
        <s v="斧头湖流域咸安区滨湖围垸水生态治理工程"/>
        <s v="赤壁市污水处理厂及城东污水处理厂尾水人工湿地水质净化工程"/>
        <s v="通山县厦铺河 饮用水源地上游生态修复工程"/>
        <s v="梅田河（通山段）生态环境修复工程"/>
        <s v="咸安区斧头湖流域三八河支流王家寨湖至 章家湖段生态修复及配套工程项目"/>
        <s v="陆水水库（赤壁）周边关闭煤矿地下水污 染防治项目"/>
        <s v="陆水流域菖蒲港桥至肖岭段生态修复项目"/>
        <s v="咸宁市乡镇集中式饮用水水源地存在环境问题整改及规范化建设"/>
        <s v="咸安区向阳湖围垸沟渠生态修复项目"/>
        <s v="咸安区斧头湖窑咀湾水生态保护修复工程"/>
        <s v="斧头湖流域横沟河环境综合整治及水生态修复工程"/>
        <s v="赤壁市黄盖湖流域生态环境整治项目"/>
        <s v="2021全市地表水环境质量考核监测"/>
        <s v="咸宁市斧头湖湖体生态修复一期工程"/>
        <s v="咸宁市重点流域水生态修复及水污染防治等"/>
        <s v="嘉鱼县2020年长江经济带生态保护修复奖励资金项目"/>
        <s v="崇阳县2020年长江经济带生态保护修复奖励资金项目"/>
        <s v="斧头湖北洪港河子流域水环境综合治理项目"/>
        <s v="斧头湖窑咀湾水生态保护修复"/>
        <s v="畜禽养殖“三养区”划分项目"/>
        <s v="赤壁长江经济带生态保护修复奖励资金项目"/>
        <s v="通城生态文明示范县建设项目  "/>
        <s v="重点流域源清单编制、水环境承载能力评估、排口排查整治及水生态水治理相关咨询等"/>
        <s v="斧头湖湖滨带生态修复、淦河流域水环境综合整治及水生态修复项目"/>
        <s v="淦河流域水环境综合整治及水生态修复项目中淦河入湖口生态修复工程"/>
        <s v="通山县富水水库环湖生态修复工程"/>
        <s v="长江经济带生态保护修复奖励资金"/>
        <s v="咸宁市2022年度省级生态环境以奖代补资金（生态环境部对咸宁市2021年水环境治理经验做法给予通报表扬）项目"/>
        <s v="咸安区2022年度省级生态环境以奖代补资金项目"/>
        <s v="嘉鱼县2022年度省级生态环境以奖代补资金项目"/>
        <s v="崇阳县2022年度省级生态环境以奖代补资金项目"/>
        <s v="咸宁市2021年生态环境应急监测能力建设项目"/>
        <s v="咸宁市2021年省级生态文明建设“以奖代补”资金项目"/>
        <s v="咸安区2021年省级生态文明建设“以奖代补”资金项目"/>
        <s v="嘉鱼县2021年省级生态文明建设“以奖代补”资金项目"/>
        <s v="崇阳县2021年省级生态文明建设“以奖代补”资金项目"/>
        <s v="通城县2021年省级生态文明建设“以奖代补”资金项目"/>
        <s v="通山县2021年省级生态文明建设“以奖代补”资金项目"/>
        <s v="咸宁市崇阳县2020年省级生态文明建设“以奖代补”资金（第三批）项目"/>
        <s v="咸宁市赤壁市2020年省级生态文明建设“以奖代补”资金（第三批）项目（国家生态县奖励100万元）"/>
        <s v="咸宁市通山县2020年省级生态文明建设“以奖代补”资金（第三批）项目"/>
        <s v="咸宁市2020年省级生态文明建设“以奖代补”资金项目"/>
        <s v="咸宁市2019年省级生态文明建设“以奖代补”项目"/>
        <s v="咸安区2019年省级生态文明建设“以奖代补”项目"/>
        <s v="崇阳县2019年省级生态文明建设“以奖代补”项目"/>
        <s v="赤壁市2019年省级生态文明建设“以奖代补”项目"/>
        <s v="通山县2019年省级生态文明建设“以奖代补”项目"/>
        <s v="通山县受污染耕地安全利用项目"/>
        <s v="通城县历史遗留地块重金属污染治理修复项目"/>
        <s v="重点行业企业用地土壤污染状况调查信息采集、土壤及地下水样品采集"/>
        <s v="咸宁市2021年省级主要污染物总量减排“以奖代补”资金项目（污染防治攻坚战考核优秀奖励1000万元）"/>
        <s v="咸宁市咸安区2021年省级主要污染物总量减排“以奖代补”资金项目"/>
        <s v="咸宁市崇阳县2021年省级主要污染物总量减排“以奖代补”资金项目"/>
        <s v="咸宁市赤壁市2021年省级主要污染物总量减排“以奖代补”资金项目"/>
        <s v="咸宁市通城县2021年省级主要污染物总量减排“以奖代补”资金项目"/>
        <s v="咸宁市通山县2021年省级主要污染物总量减排“以奖代补”资金项目"/>
        <s v="咸宁市2020年省级主要污染物总量减排“以奖代补”资金项目"/>
        <s v="咸宁市咸安区2020年省级主要污染物总量减排“以奖代补”资金项目"/>
        <s v="咸宁市崇阳县2020年省级主要污染物总量减排“以奖代补”资金项目"/>
        <s v="咸宁市赤壁市2020年省级主要污染物总量减排“以奖代补”资金项目"/>
        <s v="咸宁市通城县2020年省级主要污染物总量减排“以奖代补”资金项目"/>
        <s v="咸宁市环保局2019年度湖北省主要污染物总量减排以奖代补资金项目"/>
        <s v="崇阳县环保局2019年度湖北省主要污染物总量减排以奖代补资金项目"/>
        <s v="赤壁市环保局2019年度湖北省主要污染物总量减排以奖代补资金项目"/>
        <s v="通城县环保局2019年度湖北省主要污染物总量减排以奖代补资金项目"/>
        <s v="通山县环保局2019年度湖北省主要污染物总量减排以奖代补资金项目"/>
        <s v="土壤污染防治　" u="true"/>
        <s v="咸宁市咸安区2020年中央长江经济带生态保护修复奖励资金项目(第二批)" u="true"/>
        <s v="农村环境综合整治项目" u="true"/>
        <s v="通城县2018年度环境空气质量生态补偿资金项目" u="true"/>
        <s v="通城县2018年生态文明建设“以奖代补”项目" u="true"/>
        <s v="通城县2018年湖北省主要污染物总量减排省级财政“以奖代补”项目" u="true"/>
        <s v="咸宁市通城县2020年中央长江经济带生态保护修复奖励资金项目(第二批)" u="true"/>
        <s v="咸宁市本级2018年生态文明建设“以奖代补”" u="true"/>
        <s v="咸宁市本级2018年湖北省主要污染物总量减排省级财政“以奖代补”" u="true"/>
        <s v="咸宁市2018年度环境空气质量生态补偿资金项目" u="true"/>
        <s v="咸宁市全省医疗废物应急处置资金项目" u="true"/>
        <s v="咸宁市重点行业企业用地土壤污染况调查、土壤及地下水样品检测分析项目" u="true"/>
        <s v="咸宁市咸宁市斧头湖湖体生态修复一期工程项目" u="true"/>
        <s v="崇阳县昌华实业有限公司烟气超低排放改造工程项目" u="true"/>
        <s v="嘉鱼县2018年度环境空气质量生态补偿资金项目" u="true"/>
        <s v="崇阳县2018年生态文明建设“以奖代补”项目" u="true"/>
        <s v="咸宁市崇阳县2020年中央长江经济带生态保护修复奖励资金项目(第二批)" u="true"/>
        <s v="赤壁市2018年度环境空气质量生态补偿资金项目" u="true"/>
        <s v="赤壁市2018年生态文明建设“以奖代补”项目" u="true"/>
        <s v="赤壁市2018年湖北省主要污染物总量减排省级财政“以奖代补”项目" u="true"/>
        <s v="咸宁市赤壁市2020年中央长江经济带生态保护修复奖励资金项目(第二批)" u="true"/>
      </sharedItems>
    </cacheField>
    <cacheField name="承担单位" numFmtId="0">
      <sharedItems count="32">
        <s v="华源包装（咸宁）有限公司"/>
        <s v="崇阳县昌华实业有限公司"/>
        <s v="湖北华宁防腐技术股份有限公司"/>
        <s v="湖北和乐门业有限公司"/>
        <s v="湖北杭瑞陶瓷有限公司"/>
        <s v="咸宁市生态环境局"/>
        <s v="湖北金盛兰冶金科技有限公司"/>
        <s v="咸宁市生态环境局嘉鱼县分局"/>
        <s v="生态环境局"/>
        <s v="湖北惠生药业有限公司"/>
        <s v="赤壁市生态环境分局"/>
        <s v="赤壁长城炭素制品有限公司"/>
        <s v=""/>
        <s v="中移建设有限公司"/>
        <s v="咸宁市生态环境局通山县分局"/>
        <s v="咸宁市生态环境局咸安区分局"/>
        <s v="崇阳县环保局"/>
        <s v="通山县环保局"/>
        <s v="嘉鱼县水利和湖泊局"/>
        <s v="赤壁市人民政府"/>
        <s v="咸宁市生态环境局赤壁市分局"/>
        <s v="通山县人民政府"/>
        <s v="咸宁市生态环境局通城县分局"/>
        <s v="咸宁市生态环境局（各县市区分局）"/>
        <s v="咸宁高新区市场监督管理和综合执法局"/>
        <s v="咸宁市生态环境局、各县市区分局"/>
        <s v="湖北慧测检测技术有限公司、湖北省环科院"/>
        <s v="区生态环境分局"/>
        <s v="第三方专业技术服务公司、通城县生态环境局"/>
        <s v="咸安区环保局"/>
        <s v="咸安区"/>
        <s v="通城县环保局"/>
      </sharedItems>
    </cacheField>
    <cacheField name="建设内容与规模" numFmtId="0">
      <sharedItems count="55" longText="1">
        <s v="新增RTO环保炉一套，焚烧烘房两套、旧RTO改造，旧排气管改造。"/>
        <s v="本项目主要是对水泥窑排放的氮氧化物进行超低排放改造，主要有：窑尾烟气SCR脱硝系统1套，其中主要包括钢体结构、SCR吹灰系统、还原剂制备系统、仪表和控制系统、除盐水系统、空压管道系统等。"/>
        <s v="本项目主要是对湖北华宁防腐技术股份有限公司喷砂车间除尘措施进行改造，主要为布袋除尘系统2套；对炼胶车间有机废气处理措施进行改造，主要为吸附-催化燃烧系统1套，其中主要包括废气净化处理系统、排风系统和脱附系统；对胶浆制备车间有机废气处理措施进行改造，主要为吸附-催化燃烧系统1套，其中主要包括废气净化处理系统、排风系统和脱附系统。"/>
        <s v="本项目在我公司自有产权厂房内，对已建智能钢质门生产基地项目和门产品技术改造及其配套材料生产项目环保处理措施进行技术升级改造；购置沸石转轮吸附浓缩系统、催化燃烧系统、电加热系统、预处理系统、仪表及控制系统等设备，更新淘汰原生产线耗能高及低效的老旧环保设备，提高生产效率、降低能耗，项目属于环境治理，具有减少污染物排放，具有较好的环境效益和社会效益。"/>
        <s v="湖北杭瑞陶瓷大气污染治理技术改造项目总投资600万元，利用厂内闲置土地实施建设，不新增土地。建设内容为：一是新建干燥窑脱硫塔1套，主要建设石膏湿法脱硫塔1座、除雾器1台、雾化系统1套及反冲洗系统1套；二是新建喷雾塔布袋除尘设施1套；三是新增粉料收集搅拌设施4台；四是新建干燥窑内尿素溶液喷雾系统1套。_x000a_该项目对现有炉窑污染治理措施进行升级改造后，颗粒物、二氧化硫、氮氧化物浓度可实现超低排放，排放浓度低于《陶瓷工业污染物排放标准》（GB25464-2010）及其修改单排放限值的50%。"/>
        <s v="本项目建设主要采用了两类系统，包括环境空气质量监控平台、空气质量微型站自动监测系统。在市生态环境局办公大楼内建设环境空气质量监测平台，整合城市现有国控、省控站点监测数据，另在咸宁市城区、咸安城区、凤凰工业园、咸宁高新区、马桥镇、梓山湖新城等区域网格内加装空气质量微型站自动监测系统，对城市城市实时空气环境质量进行监测。_x000a_本项目主要建设内容为：环境空气质量监控平台建设，同时在市区范围内建设微站点126个，整合城市现有国控、省控站点10个。"/>
        <s v="脱硝反应器、换热系统、燃烧升温系统，以及配套的土建、电气、自动化控制等"/>
        <s v="配套建设监测微站10座"/>
        <s v="配套14台（套）仪器、设备，监测SO2、NOX、CO、O3、PM10、PM2.5六项污染物因子"/>
        <s v="本项目是拟建6个固定式机动车尾气遥感监测点，购置1台移动式机动车尾气遥感监测系统装载车，购置服务器、交换机等硬件设备，依托正在建设的咸宁市“智慧长江”生态环境监管系统（利用现有机房和网络设备），将机动车“天地车人”一体化数据管理服务器平台整合到“智慧长江” 生态环境监管系统内，所有数据无缝接入咸宁市“智慧长江”生态环境监管体系，实行统一管理。"/>
        <s v="该项目主体工程建设面积300平方米,全部投资约1100万元，其中包括设备基础建设投资80万元、收集系统改造投资470万元、设备投资550万元,新建一套50000m3/h的新型旋转式RTO蓄热式废气焚烧炉,淘汰原20000m3/hRTO蓄热式废气焚烧炉。新式焚烧炉采用最新科技成果运行，对有机废气的净化处理率将达到99%以上。经运行后，公司废气可实现稳定超低浓度排放，将远远低于国家医药化工行业原料药现行的废气排放标准。"/>
        <s v="秸秆焚烧主要敏感点建设22个自动遥感监控点"/>
        <s v="1、增加DSNCR脱硝系统；拆除现有双碱法脱硫系统，增设石灰石石膏法脱硫系统，增加湿式电除尘系统，实现铝工业大气污染物特别排放限值要求。 2、新增DSNCR脱硝系统、石灰石石膏法脱硫系统、湿式电除尘系统，改造现有电捕焦油器及喷淋降温塔 ，实现铝工业大气污染物特别排放限值要求。          3、增设RTO焚烧系统，实现有机气体近零排放。本项目采用蓄热式焚烧炉（RTO），沥青熔化产生的沥青烟气引入蓄热式焚烧炉进行焚烧处理，从蓄热式焚烧炉产生的高温废气返回至烟气管道、伴热系统中，为管道提供保温。                        4.新建密封原料库、成品库、固体沥青库，解决无组织排放问题，减少环境污染，降低对周边环境影响。"/>
        <s v="大气污染源激光雷达扫描 、大气污染防治第三方服务"/>
        <s v=""/>
        <s v="1）农村生活污水整治工程_x000a_项目区生活污水主要采用新建庭院式人工湿地处理系统及集中生活污水统一收集处理等方式，新建庭院式人工湿地处理系统152套，建设集中生活污水处理系统123套。通过以上设施的建设加上已有处理措施，整治区范围内村庄生活污水处理率可达60%。_x000a_2）农村生活垃圾整治工程_x000a_项目区生活垃圾收集与处理通过建立“户分类、村收集、镇转运、市区处理”的城乡生活垃圾一体化处置模式，建设“桶-车-站”的农村垃圾收集转运模式，建设全覆盖生活垃圾收集清运设施。共设置垃圾桶7527个，密闭垃圾转运箱858个，垃圾清运车52辆，村庄保洁员940名，通过以上设施的建设加上已有处理措施，切实提高斧头湖流域各乡镇的垃圾收集处理率和无害化处置量。_x000a_3）配套能力建设_x000a_配套能力建设主要包括各部门配合方案、资金筹集整合方案、发动农民参与配合方案、长效机制建立方案、农村环境综合整治工作督查考核方案、农村环境监督与管理体系、农村环境监督与管理体系、农村环境宣教能力建设和农村环境保护服务体系建设等，可有效保障农村环境综合整治工作有效实施，显著改善咸安区农村人居环境，提高村民生活质量。"/>
        <s v="嘉鱼县农村生活污水治理项目的建设内容及规模：UPVC 污水支管 De110 共 455333m；HDPE 污水支管 DN200 共 227667m，HDPE污水干管 DN300 共 158000m，检查井 19283 个，庭院式人工湿地30356 座，4.5t/d 集中式人工湿地 460 座，30t/d 智能光伏微动力 A2O污水处理站 102 座，50t/d 智能光伏微动力 A2O 污水处理站 79 座。"/>
        <s v="用于新丰、毛杨、官塘、杨狮坑、龟墩5个村生活污水治理。"/>
        <s v="对这7个村：高桥镇：白岩泉、洪港村、石溪村；汀泗桥镇：大桥村、星星村；向阳湖镇：宝塔村、广东畈村的村湾生活污水进行处理。"/>
        <s v="试点区生活污水收集并处理"/>
        <s v="计划用于12个行政村的环境综合治理。"/>
        <s v="斧头湖流域治理二期工程南起斧头湖大堰湖排水闸，北至黄沙湾片区，沿斧头湖堤迎水侧建设生态缓冲带，缓冲带沿斧头湖岸线全长约 5.7km，纵深 150-700m。主要包括生态湿地构建工程、湖滨缓冲带构建工程和生态护坡构建工程。1生态湿地构建工程，构建2处生态湿地，建设形成自然湿地面积66.1万m2，植物种植面积约34.31万m2。2湖滨缓冲带构建工程,建设形成湖滨缓冲带修复面积 84.64万m2，植物种植面积约 40.15万m2。3. 生态护坡构建工程,种植长度约 11.4km，植物种植面积约为 4万m2。"/>
        <s v="建设规模有修改： （1）入湖口人工湿地水质净化工程：建设人工湿地20000 m2 （2）湖泊生态缓冲带保护修复工程：建设3处湖泊生态缓冲带，西凉村缓冲带建设长度4.8 km，徐家岭缓冲带建设长度2.3 km，凤凰村缓冲带建设长度2.5 km。 （3）湖泊水域水生植被恢复工程：建设4处水生植被恢复工程，老汤咀湖汊建设面积883516 m2，马首山湖汊建设面积368130 m2，东侧湖汊建设面积339728 m2，南侧湖汊建设面积108196 m2。"/>
        <s v="1、泉下煤矿地下水与涌水污染处理工程 （1）水文地质调查、（2）工程勘察、（3）地下水监测与预警、（4）煤矿地下涌水堵疏工程、（5）煤矿地下水原位修复工程、（6）涌水处理工程。（7）末端人工湿地治理工程"/>
        <s v="该项目的建设范围为嘉鱼县密泉湖和陆码河（密泉湖与长江的连接渠道）。密泉湖的主要建设内容为：建设生态湿地4处，总面积432900平方米；陆码河的建设内容包括：水生植物工程，建设挺水植物15500平方米，沉水植物38750平方米；生态护坡工程，建设植草砖护坡22500平方米；曝气复氧工程，设置太阳能曝气装置10台。"/>
        <s v="斧头湖流域咸安区滨湖围垸水生态治理工程主要修复区域包括大洲湖滨湖围垸内的水体。建设内容包括对大洲湖滨湖围垸内沟渠进行水生态治理，确保区域内水质总体稳定达标，具体措施及内容：（1）主沟渠修复：主沟渠总长约3.6km，宽约12m，共计修复面积约4.32hm2，其中1.2km建成斜坡型主沟渠，2.4km建成竖向型主沟渠，对沟渠实施生态修复工程全域间断改造，主要为沟渠中种植挺水植物和沉水植物用来净化沟渠水质。（2）支渠修复：支渠长度共计约3.4km，宽度约6m，在支渠内间断种植挺水植物和沉水植物净化水质，种植面积约10000m2。（3）人工湿地：在围垸内邻近大洲湖泵站前端位置新建人工复氧型生态湿地1座，面积约18.75亩；在围垸排水泵站前端设置水质在线监测站1座。"/>
        <s v="赤壁市污水处理厂尾水湿地分为西区和东区2个区域，各区主要建设内容如下所示：_x000a_（1）赤壁市污水处理厂尾水湿地西区主要建设内容：_x000a_建设潜流湿地有效面积为6万m2、西区及东区湿地合用总进水管线及出水管线300m。_x000a_（2）赤壁市污水处理厂尾水湿地东区主要建设内容：_x000a_建设潜流湿地有效面积为6万m2。_x000a_（3）赤壁市城东污水处理厂尾水湿地主要建设内容：_x000a_建设潜流湿地有效面积为3.6万m2，表流湿地有效面积为0.54万m2；湿地总进水管线及出水管线250m。"/>
        <s v="1.缓冲带生态修复工程_x000a_缓冲带生态修复主要工程量为：开挖土方21600 m2，铺设碎石820 m，岸坡绿化播撒草籽早熟禾、狗牙根、高羊茅等10.8 kg，边坡绿化种植乔灌木两排，长度1520 m。_x000a_2.岸坡生态修复工程_x000a_岸坡生态修复工程主要工程量为：开挖土方6840 m3，开展石笼护岸600 m，草籽护坡3420 m2，铺设生态2000 m2，岸坡撒播草籽2000 m2。_x000a_3.漫滩湿地构建工程_x000a_漫滩湿地工程量为：开挖土方16300 m3，喷洒草籽2 kg，栽植灌木2000棵，荷花、黄花鸢尾和再力花1.05万株，水葱、菖蒲、纸莎草和梭鱼草1.05万株，香蒲、灯芯草、茭白、花叶芦竹和芦苇1.05万株，伞草、水生美人蕉和千屈菜1.05万株。_x000a_4.水生态修复工程_x000a_水生态修复工程主要工程为：开挖土方16640 m3，芦苇5万株，香蒲10万株，睡莲0.4万株，苦草10万株，黑藻10万株，微齿眼子菜10万株，无齿蚌15200个，环棱螺129200个。_x000a_5.仿自然湿地建设工程_x000a_仿自然湿地工程量为：开挖土方6.46万m3，坑塘疏浚6.84万 m3，淤泥运输6.84万 m3，淤泥晾晒950 m2，喷洒草籽早熟禾、狗牙根和高羊茅4.75 kg，再力花、芦苇和芦竹6.25万株，香蒲、旱伞草6.25万株，黑藻、竹叶眼子菜、狐尾藻、苦草、金鱼藻和微齿眼子菜90万株，无齿蚌8000个，环棱螺58000个。"/>
        <s v="1 毛杨河河口湿地工程包括_x000a_生态透水坝1座，土方工程4.4万m3，植物隔离带960 m，芦苇14万株，香蒲14万株，芡实4000株，荇菜2.5万株，菱角2.5万株，苦草20万株，黑藻20万株，无齿蚌9000个，环棱螺70000个。_x000a_2 护坡工程_x000a_土方工程11.94万m3，石笼网护岸8500 m，生态砖34000 m2，生态护坡植被恢复34000 m2。_x000a_3 水生态恢复工程_x000a_土方工程2.55万m3，主要工程为栽植水生植物，包括芦苇5万株、香蒲10万株、睡莲4000株、苦草11.67万株、黑藻11.67万株、微齿眼子菜11.67万株、无齿蚌2600个、环棱螺27500个。_x000a_4 水动力调控工程_x000a_建设滚水坝一座，宽6.5 m，高1.5 m，长16米。_x000a_5 内源清理工程_x000a_包括清除存量垃圾，疏浚和淤泥/垃圾运输。清除存量垃圾1000 m3，底泥疏浚4.8万m3，淤泥运输4.8万 m3，淤泥晾晒600 m2，喷洒草籽早熟禾、狗牙根和高羊茅3 kg。"/>
        <s v="1、三八河王家寨湖至章家湖段生态修复工程：生态修复河段总长约1.6km，面积约8.5万㎡；主要为清理杂草及缓冲带种植水草植物；_x000a_2、污水厂尾水人工湿地深度处理工程：拟在咸安经济开发区污水处理厂排水口新建处理规模为10000m3/d人工湿地1座；_x000a_3、工业园一期区块截污分流工程：对工业园20余家企业铺设雨污分流管，其中污水管3630m、雨水管239m，并配套新建污水提升泵站、雨水提升泵站各1座。"/>
        <s v="本项目主要包含矿井封堵工程、塌陷区防渗工程、地下水污染治理工程和_x000a_煤矸石处理工程、河渠清淤工程、湿地生态系统构建工程六个部分。_x000a_1、 矿井封堵工程_x000a_地下水封堵回填工程建设内容为叶家山煤矿、沈家山煤矿、双丘煤矿废弃_x000a_弃监测孔和井口封堵回填，方案包括煤矸石回填、砌筑封堵墙、加固注浆等三_x000a_个方面。_x000a_2、 塌陷区防渗工程_x000a_将煤矸石回填至塌陷区，塌陷区填平后，在表面覆盖 30cm 黏土，压实后用_x000a_C30的混凝土进行硬化处理。_x000a_3、 地下水污染治理工程_x000a_根据现场实测情况，矿区地下水流量约为 40t/日，1.46 万/年，为保证处理_x000a_能力，需采取地下水疏通引流和二级处理的技术路线，首先对在沈家山煤矿、_x000a_双丘煤煤矿、叶家山煤矿主溢流口进行挖掘暴露，然后各建设一座渗透性反应_x000a_墙，在墙体出水的一侧建设污水处理设施 1 套，设计污水处理能力 2 万吨/年，_x000a_包含格栅渠、曝气调节池、初调池、中和池、预沉池、混凝系统、污泥池、清_x000a_水池、调酸池、加药系统，建设污水处理控制系统及电气系统。_x000a_4、 煤矸石处理工程_x000a_对于堆积在山体上的裸露煤矸石，进行边坡整形和覆土复绿，并在堆场尾_x000a_部建设尾矿库坝，选用浆砌石坝坝体高度定为 14m，坝体顶宽定为 3m，在堆场_x000a_两侧各修建一条截洪沟；对于位于水平堆场煤矸石回填至采空区巷道、废弃监_x000a_测孔和采矿塌陷区；采空区、废弃监测孔和塌陷区填满后，对于剩余的煤矸石_x000a_建设土工席垫排渗系统。_x000a_5 、河渠清淤工程_x000a_对双丘煤矿、叶家山煤矿、沈家山煤矿地表径流下游河渠进行清淤，清淤_x000a_工程量约 2000 立方米，对淤泥进行干化、固化处理。_x000a_6 、湿地生态系统构建工程_x000a_在河渠沿岸构建挺水植物湿地，面积 2000m2，占河渠总面积的 20%。"/>
        <s v="（1）陆水流域菖蒲港桥至肖岭段生态修复工程：铁柱港桥至陆水交汇口，长350米，修复面积4hm2；隽水河银山大道至陆水交汇口，长500米，修复面积5.7hm2；陆水菖蒲港至毛公渡，长650米，修复面积13.3hm2；陆水太和屋至县界，长1000米，修复面积14.5hm2。共计修复长度2500米，修复面积37.5hm2，主要为河道中种植挺水植物和沉水植物用来净化陆水河水质。_x000a_（2）污水处理厂尾水人工湿地深度处理工程：拟在通城县城市污水处理厂排水口附近建设人工湿地1座，该湿地工程位于铁柱港与陆水河交叉口上游380m陆水河左岸，设计处理规模为50000m3/d（与污水处理厂设计规模一致），旨在对污水厂尾水进行人工湿地深度处理后最终排入陆水河，湿地排水水质执行地表水Ⅲ类水质标准限值。"/>
        <s v="项目建设内容主要包括51个乡镇水源地保护区范围内隔离防护建设、保护区环境整治、风险源应急防护建设等内容。其中隔离防护建设主要是对51个水源地一级保护区进行物理隔离，同时建设界标、交通警示牌、宣传牌等标识标牌，隔离防护网总长为77965米，标识标牌共976块。保护区环境整治主要是针对保护区范围内的生活面源污染等进行治理。风险源应急防护建设主要是针对保护区范围内地的交通穿越防撞护栏建设、事故导流槽、应急池、水源地视频监控等进行建设，同时编制水源地应急预案。"/>
        <s v="拟生态修复的咸安区向阳湖围垸沟渠项目规划总面积31.96平方公里（约48000亩），建设内容主要包括：_x000a_1、将向阳湖围垸划分为若干区块，建设沟渠生态湿地，构建水生态净化网；_x000a_2、以现有彭家咀泵站和三叉港泵站为主，新建生态补水口7座，同时配套建设沟渠水网基础工程；_x000a_3、分别在彭家咀泵站和三叉港泵站取水口前端各新建1处约500亩的生态湿地；_x000a_4、在人工湿地末端新建水质在线监测站点。"/>
        <s v="拟修复的咸安区斧头湖窑咀湾水生态保护工程项目规划面积500.2公顷（约7503亩），建设内容主要包括：_x000a_1、生态修复湖滨缓冲带：主要包括钢筋混凝土挡墙生态护坡2170ｍ、自然入水生态护坡5550ｍ；_x000a_2、新建窑咀湾入湖口湿地工程：总面积100公顷，其中挺水植物消减带面积30公顷，浮叶植物面积20公顷，沉水植物床面积50公顷；_x000a_3、水生态系统管理工程：主要包括日常水生植被管理、水体环境管理、科普宣传教育，新建水质自动监测站1座、应急能力建设，同时配套建设相关附属设施。"/>
        <s v="本项目以的主要建设内容包括以下四个方面：1、高新区污水处理厂尾水净化人工湿地：新建 120 亩人工湿地，日处理水量 50000 吨，保障其进入横沟河时水质不低于地表Ⅳ类水。_x000a_2、横沟河水质净化和生态修复工程：底泥清淤73000立方米，沉水植物工程112000平方米，挺水植物29600平方米，推流曝气机48台。_x000a_3、生态缓冲带工程：建设横沟河沿线植物缓冲带总面积1950000平方米，人工湿地周边缓冲带68369平方米，湿地缓冲带43189平方米。_x000a_4、在线检测工程：建设一套在线监测预警系统，包括3个自动监测站、3个常用检测点位以及一套环境管理智慧云平台。"/>
        <s v="赤壁市黄盖湖流域生态环境整治项目建设内容包括赤壁市黄盖湖流域污染防治工程和赤壁市黄盖湖流域饮用水源地保护及生态修复工程，其中赤壁市黄盖湖流域污染防治工程包括：（1）农业面源污染防治工程、（2）农村环境综合整治工程、（3）河流综合整治工程、（4）水产养殖污染防治工程；赤壁市黄盖湖流域饮用水源地保护及生态修复工程包括：　（1）水源地保护工程、（2）湖滨缓冲带保护与修复工程、（3）水体生态修复工程。"/>
        <s v="对列入考核范围的全市重点流域地表水断面（点位）每月进行考核监测"/>
        <s v="包括底泥生态修复工程、水体透明度改善工程、湖泊水质提升工程和沉水植被恢复工程。河口湿地工程，脱氮除磷工程、生态保护带建设项目。"/>
        <s v="重点流域水生态修复及水污染防治等"/>
        <s v="1、长江流域入河排口调查，2、西凉湖入湖排口调查，3、编制湖泊（大岩湖和蜜泉湖）水质达标方案，4、潘家湾长江生态修复工程，5、嘉鱼县乡镇水源地突发环境事件应急预案编制。"/>
        <s v="1《崇阳县农村生活污水治理专项规划》、《崇阳县农村生活污水黑臭水体治理实施方案》编制费。2崇阳县水环境委托性监测测服务项目。"/>
        <s v="包括生态建设工程、河道清淤疏浚工程以及农村农业面源污染治理工程。1、建设王家寨湖生态稳定塘工程，面积1335亩；2、建设北洪港河入湖口水质净化湿地，面积1250亩；3、对北洪港河进行河道清淤疏浚工程，长度为11.9km；4、分散式农村生活污水收集处理工程，在向阳湖镇、潘家湾镇、渡普镇设置农村分散式生活污水处理设施138套，配备管网约170km；农村生活垃圾收运处理工程，向阳湖镇、潘家湾、渡普镇分别配备垃圾转运车、转运站、村级垃圾桶；畜禽养殖污染治理工程，规模化养殖场标准化建设；农田种植污染治理工程"/>
        <s v="在淦河入湖口人工湿地中建设强化除磷设施"/>
        <s v="畜禽养殖“三养区”划分方案编制"/>
        <s v="1、陆逊湖村四组（黄龙）黑臭水体整治工程：沟渠清淤。_x000a_2、省控重点湖泊排污口排查整治经费46万"/>
        <s v="1、通城县国家级生态文明示范县创建工作台账资料及档案整理，并组织开展通城县国家级生态文明示范县创建培训；2、编制《通城县创建国家级生态文明示范县验收评估报告》并通过环保部组织的验收；3、制作宣传片"/>
        <s v="重点流域源清单编制、水环境承载能力评估、排口排查整治及水生态水治理相关咨询等"/>
        <s v="对西河桥国控断面水域进行体脱氮除磷综合治理；将淦河、北洪港和麻花咀泵站以及围垸渔业废水经联垸湿地净化后排入斧头湖"/>
        <s v="淦河入湖口湿地整治"/>
        <s v="将该项目的建设内容与规模调整为：“①沿湖湖滨缓冲带乡镇生活垃圾清运。清理富水水库慈口社区居委会至慈口卫生院段湖滨带面积约1万平方米的生活垃圾，规范区域内生活垃圾倾倒点设置，合理配置垃圾收集设施；②生态护坡工程及水土流失修复工程。从慈口社区居委会至慈口卫生院，沿水库边铺设连锁式生态护坡1万平方米；在富水水库黄家山段建设生态防护林面积10045平方米、护坡植被等设施；③农村生活污水治理工程。主要对鹿眠塘村、官塘村、石印村、西垅村、新庄村、大坑村、下杨村、港口村、程许村等9个村庄建设污水收集系统、污水处理系统及相关配套设施”。"/>
        <s v="长江经济带生态保护修复奖励资金"/>
        <s v="根据通山县土壤详査数据，通山县耕地污染主要为镉（Cd）污染及砷（As） 污染，故本项目根据通山县区域污染程度和特点，重点围绕镉（Cd）污染及砷 （As）污染耕地，开展污染耕地安全利用工程，确保实施效果。依据成熟性、安 全性、合理性、经济性等原则，并结合已开展的相关研究和应用，筛选出适用于 通山县本地的安全利用措施。_x000a_    本项目拟实施耕地安全利用类面积 3187 亩，共涉及 3 个乡镇包括大畈镇 923.6 亩、楠林桥镇 1641.8 亩和九宫山镇 621.6 亩。"/>
        <s v="对通城县历史上关闭小钒厂遗留地块进行修复"/>
        <s v="咸宁市地下水环境调查评估、重点行业企业土壤、地下水环境调查、重点行业企业用地调查增补地块工作_x000d_"/>
      </sharedItems>
    </cacheField>
    <cacheField name="开工时间" numFmtId="0">
      <sharedItems count="21">
        <s v="2021-11"/>
        <s v="2022-01"/>
        <s v="2021-04"/>
        <s v="2020-06"/>
        <s v="2019-03"/>
        <s v="2019-12"/>
        <s v="2019-09"/>
        <s v="2020-12"/>
        <s v="2019-07"/>
        <s v=""/>
        <s v="2019-10"/>
        <s v="2020-07"/>
        <s v="2022-09"/>
        <s v="2022-12"/>
        <s v="2022-05"/>
        <s v="2021-09"/>
        <s v="2021-12"/>
        <s v="2021-01"/>
        <s v="2020-10"/>
        <s v="2020-05"/>
        <s v="2019-01"/>
      </sharedItems>
    </cacheField>
    <cacheField name="完工时间" numFmtId="0">
      <sharedItems count="25">
        <s v="2022-12"/>
        <s v="2023-06"/>
        <s v="2022-06"/>
        <s v="2022-04"/>
        <s v="2022-08"/>
        <s v="2020-09"/>
        <s v="2020-12"/>
        <s v="2019-12"/>
        <s v="2021-12"/>
        <s v="2020-06"/>
        <s v="2020-08"/>
        <s v="2021-01"/>
        <s v=""/>
        <s v="2023-12"/>
        <s v="2023-09"/>
        <s v="2024-05"/>
        <s v="2024-04"/>
        <s v="2021-08"/>
        <s v="2023-05"/>
        <s v="2024-11"/>
        <s v="2021-09"/>
        <s v="2022-07"/>
        <s v="2021-06"/>
        <s v="2021-05"/>
        <s v="2022-05"/>
      </sharedItems>
    </cacheField>
    <cacheField name="项目进展1" numFmtId="0">
      <sharedItems count="4">
        <s v="已竣工验收"/>
        <s v="正在实施"/>
        <s v="已建成投运"/>
        <s v="未开工"/>
      </sharedItems>
    </cacheField>
    <cacheField name="合计" numFmtId="0">
      <sharedItems containsSemiMixedTypes="0" containsString="0" containsNumber="1" minValue="0" maxValue="48412.06" count="90">
        <n v="820"/>
        <n v="3674.94"/>
        <n v="257"/>
        <n v="1218"/>
        <n v="600"/>
        <n v="2380.91"/>
        <n v="8336"/>
        <n v="100"/>
        <n v="250"/>
        <n v="2000"/>
        <n v="1100"/>
        <n v="330"/>
        <n v="5800"/>
        <n v="725"/>
        <n v="156"/>
        <n v="82"/>
        <n v="101"/>
        <n v="134"/>
        <n v="154"/>
        <n v="360"/>
        <n v="153"/>
        <n v="72"/>
        <n v="1638"/>
        <n v="5000"/>
        <n v="48412.06"/>
        <n v="306"/>
        <n v="366"/>
        <n v="1050"/>
        <n v="800"/>
        <n v="280"/>
        <n v="200"/>
        <n v="500"/>
        <n v="6782.86"/>
        <n v="8263.19"/>
        <n v="3434.23"/>
        <n v="6736.27"/>
        <n v="5489.89"/>
        <n v="20770"/>
        <n v="5984.98"/>
        <n v="6220.95"/>
        <n v="5464.14"/>
        <n v="4036.824"/>
        <n v="10975.44"/>
        <n v="8367"/>
        <n v="26390.55"/>
        <n v="11625.2"/>
        <n v="26793.71"/>
        <n v="30869.74"/>
        <n v="0"/>
        <n v="8741"/>
        <n v="29477"/>
        <n v="4000"/>
        <n v="1715.05"/>
        <n v="530"/>
        <n v="640"/>
        <n v="140"/>
        <n v="1780"/>
        <n v="444"/>
        <n v="456"/>
        <n v="454"/>
        <n v="126"/>
        <n v="310"/>
        <n v="287"/>
        <n v="293"/>
        <n v="417"/>
        <n v="294"/>
        <n v="147"/>
        <n v="160"/>
        <n v="151"/>
        <n v="260"/>
        <n v="205"/>
        <n v="157"/>
        <n v="165"/>
        <n v="173"/>
        <n v="951.6"/>
        <n v="1500"/>
        <n v="192"/>
        <n v="1321"/>
        <n v="150"/>
        <n v="163"/>
        <n v="159"/>
        <n v="449"/>
        <n v="314"/>
        <n v="285"/>
        <n v="333"/>
        <n v="1427"/>
        <n v="240"/>
        <n v="227"/>
        <n v="245"/>
        <n v="242"/>
      </sharedItems>
    </cacheField>
    <cacheField name="申请中央资金" numFmtId="0">
      <sharedItems containsBlank="1" containsNumber="1" containsMixedTypes="1" count="34">
        <n v="328"/>
        <n v="1653.72"/>
        <n v="115"/>
        <n v="487"/>
        <n v="240"/>
        <n v="1753.24"/>
        <n v="4000"/>
        <n v="100"/>
        <n v="150"/>
        <n v="1800"/>
        <n v="525"/>
        <n v="148"/>
        <n v="2490"/>
        <s v=""/>
        <m/>
        <n v="35000"/>
        <n v="306"/>
        <n v="366"/>
        <n v="3730.57"/>
        <n v="4296.85"/>
        <n v="3073.23"/>
        <n v="5663.4"/>
        <n v="4391.912"/>
        <n v="16636"/>
        <n v="4488"/>
        <n v="4798"/>
        <n v="4371"/>
        <n v="2422.0944"/>
        <n v="8780.352"/>
        <n v="5157"/>
        <n v="21112.44"/>
        <n v="9300.16"/>
        <n v="16076"/>
        <n v="856.39"/>
      </sharedItems>
    </cacheField>
    <cacheField name="中央资金预算" numFmtId="0">
      <sharedItems containsString="0" containsBlank="1" containsNumber="1" containsInteger="1" minValue="0" maxValue="5000" count="52">
        <n v="328"/>
        <n v="678"/>
        <n v="115"/>
        <n v="487"/>
        <n v="240"/>
        <n v="871"/>
        <n v="300"/>
        <n v="100"/>
        <n v="150"/>
        <n v="400"/>
        <n v="148"/>
        <n v="725"/>
        <m/>
        <n v="0"/>
        <n v="1700"/>
        <n v="2050"/>
        <n v="306"/>
        <n v="366"/>
        <n v="1050"/>
        <n v="800"/>
        <n v="3273"/>
        <n v="3992"/>
        <n v="1727"/>
        <n v="3178"/>
        <n v="2730"/>
        <n v="4000"/>
        <n v="2980"/>
        <n v="2610"/>
        <n v="2500"/>
        <n v="2000"/>
        <n v="3500"/>
        <n v="2001"/>
        <n v="3000"/>
        <n v="5000"/>
        <n v="2100"/>
        <n v="70"/>
        <n v="1000"/>
        <n v="155"/>
        <n v="203"/>
        <n v="101"/>
        <n v="464"/>
        <n v="21"/>
        <n v="80"/>
        <n v="160"/>
        <n v="500"/>
        <n v="530"/>
        <n v="640"/>
        <n v="140"/>
        <n v="280"/>
        <n v="371"/>
        <n v="1500"/>
        <n v="192"/>
      </sharedItems>
    </cacheField>
    <cacheField name="中央资金执行数" numFmtId="0">
      <sharedItems containsString="0" containsBlank="1" containsNumber="1" minValue="0" maxValue="4108.3" count="53">
        <n v="328"/>
        <n v="450"/>
        <n v="50"/>
        <n v="487"/>
        <n v="240"/>
        <n v="314.72"/>
        <n v="300"/>
        <n v="100"/>
        <n v="147.3"/>
        <n v="258.3"/>
        <n v="115"/>
        <n v="148"/>
        <n v="725"/>
        <m/>
        <n v="0"/>
        <n v="1086.72"/>
        <n v="1085.29"/>
        <n v="306"/>
        <n v="366"/>
        <n v="1050"/>
        <n v="800"/>
        <n v="803.433"/>
        <n v="1191.75"/>
        <n v="573.4117"/>
        <n v="1888.312"/>
        <n v="1810"/>
        <n v="1335.8"/>
        <n v="2504"/>
        <n v="949.06"/>
        <n v="2400"/>
        <n v="1879.25"/>
        <n v="4108.3"/>
        <n v="1680"/>
        <n v="70"/>
        <n v="155"/>
        <n v="203"/>
        <n v="101"/>
        <n v="1562.1149"/>
        <n v="464"/>
        <n v="21"/>
        <n v="64.9902"/>
        <n v="80"/>
        <n v="160"/>
        <n v="3700"/>
        <n v="349.3"/>
        <n v="886.56"/>
        <n v="530"/>
        <n v="640"/>
        <n v="138.2"/>
        <n v="278.6234"/>
        <n v="140"/>
        <n v="1430.24"/>
        <n v="192"/>
      </sharedItems>
    </cacheField>
    <cacheField name="省级资金预算" numFmtId="0">
      <sharedItems containsString="0" containsBlank="1" containsNumber="1" containsInteger="1" minValue="0" maxValue="1780" count="45">
        <m/>
        <n v="156"/>
        <n v="82"/>
        <n v="101"/>
        <n v="134"/>
        <n v="154"/>
        <n v="360"/>
        <n v="153"/>
        <n v="72"/>
        <n v="1638"/>
        <n v="280"/>
        <n v="200"/>
        <n v="500"/>
        <n v="1780"/>
        <n v="444"/>
        <n v="456"/>
        <n v="454"/>
        <n v="126"/>
        <n v="310"/>
        <n v="287"/>
        <n v="293"/>
        <n v="417"/>
        <n v="294"/>
        <n v="147"/>
        <n v="160"/>
        <n v="100"/>
        <n v="151"/>
        <n v="260"/>
        <n v="205"/>
        <n v="157"/>
        <n v="165"/>
        <n v="173"/>
        <n v="1321"/>
        <n v="150"/>
        <n v="163"/>
        <n v="159"/>
        <n v="449"/>
        <n v="314"/>
        <n v="285"/>
        <n v="333"/>
        <n v="1427"/>
        <n v="240"/>
        <n v="227"/>
        <n v="245"/>
        <n v="242"/>
      </sharedItems>
    </cacheField>
    <cacheField name="省级资金执行数" numFmtId="0">
      <sharedItems containsString="0" containsBlank="1" containsNumber="1" minValue="0" maxValue="1427" count="43">
        <m/>
        <n v="123.21"/>
        <n v="0"/>
        <n v="108.48"/>
        <n v="101"/>
        <n v="88"/>
        <n v="360"/>
        <n v="153"/>
        <n v="72"/>
        <n v="280"/>
        <n v="200"/>
        <n v="500"/>
        <n v="320.07"/>
        <n v="226.66"/>
        <n v="126"/>
        <n v="310"/>
        <n v="287"/>
        <n v="408.89"/>
        <n v="294"/>
        <n v="147"/>
        <n v="160"/>
        <n v="100"/>
        <n v="151"/>
        <n v="260"/>
        <n v="205"/>
        <n v="157"/>
        <n v="165"/>
        <n v="173"/>
        <n v="819.4"/>
        <n v="154"/>
        <n v="63.52"/>
        <n v="120.74"/>
        <n v="159"/>
        <n v="150"/>
        <n v="449"/>
        <n v="314"/>
        <n v="285"/>
        <n v="305.95"/>
        <n v="1427"/>
        <n v="240"/>
        <n v="212.21"/>
        <n v="245"/>
        <n v="242"/>
      </sharedItems>
    </cacheField>
    <cacheField name="预算" numFmtId="0">
      <sharedItems containsSemiMixedTypes="0" containsString="0" containsNumber="1" minValue="0" maxValue="21793.71" count="6">
        <n v="0"/>
        <n v="1509.91"/>
        <n v="100"/>
        <n v="182"/>
        <n v="21793.71"/>
        <n v="14"/>
      </sharedItems>
    </cacheField>
    <cacheField name="支出" numFmtId="0">
      <sharedItems containsSemiMixedTypes="0" containsString="0" containsNumber="1" minValue="0" maxValue="1800" count="10">
        <n v="0"/>
        <n v="182"/>
        <n v="550"/>
        <n v="203"/>
        <n v="101"/>
        <n v="21"/>
        <n v="64.99"/>
        <n v="80"/>
        <n v="1800"/>
        <n v="192"/>
      </sharedItems>
    </cacheField>
    <cacheField name="预算2" numFmtId="0">
      <sharedItems containsSemiMixedTypes="0" containsString="0" containsNumber="1" minValue="0" maxValue="5990" count="9">
        <n v="492"/>
        <n v="2996.94"/>
        <n v="142"/>
        <n v="731"/>
        <n v="360"/>
        <n v="0"/>
        <n v="4336"/>
        <n v="985"/>
        <n v="5990"/>
      </sharedItems>
    </cacheField>
    <cacheField name="支出2" numFmtId="0">
      <sharedItems containsSemiMixedTypes="0" containsString="0" containsNumber="1" minValue="0" maxValue="5990" count="8">
        <n v="492"/>
        <n v="330.3"/>
        <n v="0"/>
        <n v="721"/>
        <n v="360"/>
        <n v="5500"/>
        <n v="985"/>
        <n v="5990"/>
      </sharedItems>
    </cacheField>
    <cacheField name="预算3" numFmtId="0">
      <sharedItems containsSemiMixedTypes="0" containsString="0" containsNumber="1" minValue="0" maxValue="28769.74" count="2">
        <n v="0"/>
        <n v="28769.74"/>
      </sharedItems>
    </cacheField>
    <cacheField name="支出3" numFmtId="0">
      <sharedItems containsSemiMixedTypes="0" containsString="0" containsNumber="1" containsInteger="1" minValue="0" maxValue="0" count="1">
        <n v="0"/>
      </sharedItems>
    </cacheField>
    <cacheField name="项目类型" numFmtId="0">
      <sharedItems count="13">
        <s v="工业污染治理"/>
        <s v="能力建设"/>
        <s v="燃煤污染控制"/>
        <s v="其他"/>
        <s v=""/>
        <s v="综合"/>
        <s v="生活污水治理"/>
        <s v="重点流域水污染防治"/>
        <s v="地下水污染防治"/>
        <s v="饮用水水源地保护"/>
        <s v="土壤污染风险管控与修复"/>
        <s v="土壤污染源头防控"/>
        <s v="土壤详查资金"/>
      </sharedItems>
    </cacheField>
    <cacheField name="项目子类型" numFmtId="0">
      <sharedItems count="17">
        <s v="重点行业挥发性有机物治理和配套监控设备"/>
        <s v="工业炉窑综合整治"/>
        <s v="空气质量自动监测能力建设（含交通空气质量监测站建设）"/>
        <s v="钢铁行业超低排放改造"/>
        <s v="其他"/>
        <s v="机动车天地车人一体化监控平台建设、完善和运营维护"/>
        <s v="其他燃煤污染控制"/>
        <s v=""/>
        <s v="河湖缓冲带生态保护修复"/>
        <s v="地下水污染防控与修复"/>
        <s v="流域水污染综合治理"/>
        <s v="人工湿地水质净化"/>
        <s v="保护区整治与生态修复"/>
        <s v="河湖水域生态保护修复"/>
        <s v="农用地安全利用项目"/>
        <s v="历史遗留污染源整治项目"/>
        <s v="土壤详查资金"/>
      </sharedItems>
    </cacheField>
    <cacheField name="专项类型" numFmtId="0">
      <sharedItems count="10">
        <s v="大气"/>
        <s v="省级-空气质量生态补偿"/>
        <s v="省级-流域生态保护补偿"/>
        <s v="农村"/>
        <s v="省级-其他"/>
        <s v="水"/>
        <s v="省级-生态环境以奖代补"/>
        <s v="省级-生态文明以奖代补"/>
        <s v="土壤"/>
        <s v="省级-污染减排以奖代补"/>
      </sharedItems>
    </cacheField>
    <cacheField name="资金年度1" numFmtId="0">
      <sharedItems containsNumber="1" containsInteger="1" containsMixedTypes="1" count="3">
        <s v="2022-2023"/>
        <s v="2019-2021"/>
        <n v="2023" u="true"/>
      </sharedItems>
    </cacheField>
    <cacheField name="资金预算" numFmtId="0">
      <sharedItems containsSemiMixedTypes="0" containsString="0" containsNumber="1" containsInteger="1" minValue="0" maxValue="5000" count="87">
        <n v="328"/>
        <n v="678"/>
        <n v="115"/>
        <n v="487"/>
        <n v="240"/>
        <n v="871"/>
        <n v="300"/>
        <n v="100"/>
        <n v="150"/>
        <n v="400"/>
        <n v="148"/>
        <n v="725"/>
        <n v="156"/>
        <n v="82"/>
        <n v="101"/>
        <n v="134"/>
        <n v="154"/>
        <n v="360"/>
        <n v="153"/>
        <n v="72"/>
        <n v="1638"/>
        <n v="1700"/>
        <n v="2050"/>
        <n v="306"/>
        <n v="366"/>
        <n v="1050"/>
        <n v="800"/>
        <n v="280"/>
        <n v="200"/>
        <n v="500"/>
        <n v="3273"/>
        <n v="3992"/>
        <n v="1727"/>
        <n v="3178"/>
        <n v="2730"/>
        <n v="4000"/>
        <n v="2980"/>
        <n v="2610"/>
        <n v="2500"/>
        <n v="2000"/>
        <n v="3500"/>
        <n v="2001"/>
        <n v="3000"/>
        <n v="5000"/>
        <n v="2100"/>
        <n v="70"/>
        <n v="1000"/>
        <n v="155"/>
        <n v="203"/>
        <n v="464"/>
        <n v="21"/>
        <n v="80"/>
        <n v="160"/>
        <n v="530"/>
        <n v="640"/>
        <n v="140"/>
        <n v="1780"/>
        <n v="444"/>
        <n v="456"/>
        <n v="454"/>
        <n v="126"/>
        <n v="310"/>
        <n v="287"/>
        <n v="293"/>
        <n v="417"/>
        <n v="294"/>
        <n v="147"/>
        <n v="151"/>
        <n v="260"/>
        <n v="205"/>
        <n v="157"/>
        <n v="165"/>
        <n v="173"/>
        <n v="371"/>
        <n v="1500"/>
        <n v="192"/>
        <n v="1321"/>
        <n v="163"/>
        <n v="159"/>
        <n v="449"/>
        <n v="314"/>
        <n v="285"/>
        <n v="333"/>
        <n v="1427"/>
        <n v="227"/>
        <n v="245"/>
        <n v="242"/>
      </sharedItems>
    </cacheField>
    <cacheField name="资金执行数" numFmtId="0">
      <sharedItems containsSemiMixedTypes="0" containsString="0" containsNumber="1" minValue="0" maxValue="4108.3" count="89">
        <n v="328"/>
        <n v="450"/>
        <n v="50"/>
        <n v="487"/>
        <n v="240"/>
        <n v="314.72"/>
        <n v="300"/>
        <n v="100"/>
        <n v="147.3"/>
        <n v="258.3"/>
        <n v="115"/>
        <n v="148"/>
        <n v="725"/>
        <n v="123.21"/>
        <n v="0"/>
        <n v="108.48"/>
        <n v="101"/>
        <n v="88"/>
        <n v="360"/>
        <n v="153"/>
        <n v="72"/>
        <n v="1086.72"/>
        <n v="1085.29"/>
        <n v="306"/>
        <n v="366"/>
        <n v="1050"/>
        <n v="800"/>
        <n v="280"/>
        <n v="200"/>
        <n v="500"/>
        <n v="803.433"/>
        <n v="1191.75"/>
        <n v="573.4117"/>
        <n v="1888.312"/>
        <n v="1810"/>
        <n v="1335.8"/>
        <n v="2504"/>
        <n v="949.06"/>
        <n v="2400"/>
        <n v="1879.25"/>
        <n v="4108.3"/>
        <n v="1680"/>
        <n v="70"/>
        <n v="155"/>
        <n v="203"/>
        <n v="1562.1149"/>
        <n v="464"/>
        <n v="21"/>
        <n v="64.9902"/>
        <n v="80"/>
        <n v="160"/>
        <n v="3700"/>
        <n v="349.3"/>
        <n v="886.56"/>
        <n v="530"/>
        <n v="640"/>
        <n v="138.2"/>
        <n v="278.6234"/>
        <n v="140"/>
        <n v="320.07"/>
        <n v="226.66"/>
        <n v="126"/>
        <n v="310"/>
        <n v="287"/>
        <n v="408.89"/>
        <n v="294"/>
        <n v="147"/>
        <n v="151"/>
        <n v="260"/>
        <n v="205"/>
        <n v="157"/>
        <n v="165"/>
        <n v="173"/>
        <n v="1430.24"/>
        <n v="192"/>
        <n v="819.4"/>
        <n v="154"/>
        <n v="63.52"/>
        <n v="120.74"/>
        <n v="159"/>
        <n v="150"/>
        <n v="449"/>
        <n v="314"/>
        <n v="285"/>
        <n v="305.95"/>
        <n v="1427"/>
        <n v="212.21"/>
        <n v="245"/>
        <n v="242"/>
      </sharedItems>
    </cacheField>
    <cacheField name="资金执行率2" numFmtId="10">
      <sharedItems containsSemiMixedTypes="0" containsString="0" containsNumber="1" minValue="0" maxValue="1" count="40">
        <n v="1"/>
        <n v="0.663716814159292"/>
        <n v="0.434782608695652"/>
        <n v="0.361331802525832"/>
        <n v="0.982"/>
        <n v="0.64575"/>
        <n v="0.789807692307692"/>
        <n v="0"/>
        <n v="0.80955223880597"/>
        <n v="0.571428571428571"/>
        <n v="0.639247058823529"/>
        <n v="0.529409756097561"/>
        <n v="0.294297802197802"/>
        <n v="0.2979375"/>
        <n v="0.192420033557047"/>
        <n v="0.723491187739464"/>
        <n v="0.724"/>
        <n v="0.6679"/>
        <n v="0.715428571428571"/>
        <n v="0.474292853573213"/>
        <n v="0.8"/>
        <n v="0.939625"/>
        <n v="0.82166"/>
        <n v="0.78105745"/>
        <n v="0.643467326732673"/>
        <n v="0.925"/>
        <n v="0.6986"/>
        <n v="0.88656"/>
        <n v="0.987142857142857"/>
        <n v="0.995083571428571"/>
        <n v="0.179814606741573"/>
        <n v="0.499251101321586"/>
        <n v="0.980551558752998"/>
        <n v="0.953493333333333"/>
        <n v="0.620287660862983"/>
        <n v="0.423466666666667"/>
        <n v="0.740736196319018"/>
        <n v="0.943396226415094"/>
        <n v="0.918768768768769"/>
        <n v="0.934845814977974"/>
      </sharedItems>
    </cacheField>
    <cacheField name="项目进展" numFmtId="0">
      <sharedItems count="3">
        <s v="已完工"/>
        <s v="在建"/>
        <s v="未开工"/>
      </sharedItems>
    </cacheField>
    <cacheField name="中央资金执行率2" numFmtId="0" formula="中央资金执行数/中央资金预算" databaseField="false"/>
    <cacheField name="中央资金执行率" numFmtId="0" formula="中央资金执行数/中央资金预算" databaseField="false"/>
    <cacheField name="省级执行率" numFmtId="0" formula="省级资金执行数/省级资金预算" databaseField="false"/>
  </cacheFields>
</pivotCacheDefinition>
</file>

<file path=xl/pivotCache/pivotCacheRecords1.xml><?xml version="1.0" encoding="utf-8"?>
<pivotCacheRecords xmlns="http://schemas.openxmlformats.org/spreadsheetml/2006/main" xmlns:r="http://schemas.openxmlformats.org/officeDocument/2006/relationships" count="108">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x v="429496729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数据透视表1" cacheId="0" autoFormatId="1" applyNumberFormats="0" applyBorderFormats="0" applyFontFormats="0" applyPatternFormats="0" applyAlignmentFormats="0" applyWidthHeightFormats="1" dataCaption="值" updatedVersion="5" minRefreshableVersion="3" createdVersion="5" mergeItem="1" showError="1" pageOverThenDown="1" compact="0" indent="0" compactData="0" showDrill="false" multipleFieldFilters="0">
  <location ref="A3:L24" firstHeaderRow="0" firstDataRow="1" firstDataCol="6" rowPageCount="1" colPageCount="1"/>
  <pivotFields count="37">
    <pivotField compact="0" defaultSubtotal="0" outline="0" showAll="0">
      <items count="108">
        <item x="0"/>
        <item x="1"/>
        <item x="2"/>
        <item x="3"/>
        <item x="4"/>
        <item x="5"/>
        <item x="6"/>
        <item x="7"/>
        <item x="8"/>
        <item x="9"/>
        <item x="10"/>
        <item x="11"/>
        <item x="12"/>
        <item x="13"/>
        <item x="14"/>
        <item x="15"/>
        <item x="16"/>
        <item x="17"/>
        <item x="18"/>
        <item x="19"/>
        <item x="20"/>
        <item x="21"/>
        <item x="22"/>
        <item x="23"/>
        <item x="24"/>
        <item x="25"/>
        <item x="26"/>
        <item x="27"/>
        <item x="28"/>
        <item x="29"/>
        <item x="30"/>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31"/>
      </items>
    </pivotField>
    <pivotField compact="0" defaultSubtotal="0" outline="0" showAll="0">
      <items count="1">
        <item x="0"/>
      </items>
    </pivotField>
    <pivotField axis="axisRow" compact="0" outline="0" showAll="0">
      <items count="8">
        <item x="0"/>
        <item x="2"/>
        <item x="4"/>
        <item x="5"/>
        <item x="3"/>
        <item x="1"/>
        <item x="6"/>
        <item t="default"/>
      </items>
      <extLst>
        <ext xmlns:x14="http://schemas.microsoft.com/office/spreadsheetml/2009/9/main" uri="{2946ED86-A175-432a-8AC1-64E0C546D7DE}">
          <x14:pivotField fillDownLabels="1"/>
        </ext>
      </extLst>
    </pivotField>
    <pivotField axis="axisRow" compact="0" defaultSubtotal="0" outline="0" showAll="0">
      <items count="6">
        <item m="1" x="5"/>
        <item x="3"/>
        <item x="2"/>
        <item x="1"/>
        <item x="0"/>
        <item x="4"/>
      </items>
      <extLst>
        <ext xmlns:x14="http://schemas.microsoft.com/office/spreadsheetml/2009/9/main" uri="{2946ED86-A175-432a-8AC1-64E0C546D7DE}">
          <x14:pivotField fillDownLabels="1"/>
        </ext>
      </extLst>
    </pivotField>
    <pivotField compact="0" outline="0" subtotalTop="0" showAll="0">
      <items count="3">
        <item x="0"/>
        <item x="1"/>
        <item t="default"/>
      </items>
    </pivotField>
    <pivotField axis="axisRow" compact="0" defaultSubtotal="0" outline="0" showAll="0">
      <items count="45">
        <item m="1" x="33"/>
        <item x="19"/>
        <item x="20"/>
        <item x="17"/>
        <item m="1" x="34"/>
        <item m="1" x="43"/>
        <item m="1" x="42"/>
        <item x="9"/>
        <item x="4"/>
        <item x="21"/>
        <item x="22"/>
        <item x="29"/>
        <item x="10"/>
        <item x="3"/>
        <item x="18"/>
        <item m="1" x="41"/>
        <item x="2"/>
        <item x="16"/>
        <item x="14"/>
        <item x="0"/>
        <item x="15"/>
        <item x="1"/>
        <item m="1" x="44"/>
        <item x="8"/>
        <item x="12"/>
        <item x="28"/>
        <item x="13"/>
        <item x="32"/>
        <item x="11"/>
        <item x="27"/>
        <item x="6"/>
        <item x="26"/>
        <item x="25"/>
        <item x="31"/>
        <item x="24"/>
        <item x="5"/>
        <item x="30"/>
        <item x="23"/>
        <item x="7"/>
        <item m="1" x="40"/>
        <item m="1" x="38"/>
        <item m="1" x="39"/>
        <item m="1" x="37"/>
        <item m="1" x="35"/>
        <item m="1" x="36"/>
      </items>
      <extLst>
        <ext xmlns:x14="http://schemas.microsoft.com/office/spreadsheetml/2009/9/main" uri="{2946ED86-A175-432a-8AC1-64E0C546D7DE}">
          <x14:pivotField fillDownLabels="1"/>
        </ext>
      </extLst>
    </pivotField>
    <pivotField axis="axisRow" compact="0" defaultSubtotal="0" outline="0" showAll="0">
      <items count="40">
        <item m="1" x="33"/>
        <item m="1" x="37"/>
        <item m="1" x="35"/>
        <item m="1" x="36"/>
        <item m="1" x="34"/>
        <item x="32"/>
        <item x="22"/>
        <item x="21"/>
        <item x="11"/>
        <item x="6"/>
        <item x="27"/>
        <item x="4"/>
        <item x="10"/>
        <item x="29"/>
        <item x="18"/>
        <item x="26"/>
        <item x="25"/>
        <item x="31"/>
        <item m="1" x="38"/>
        <item x="19"/>
        <item x="17"/>
        <item x="3"/>
        <item x="9"/>
        <item x="20"/>
        <item m="1" x="39"/>
        <item x="5"/>
        <item x="24"/>
        <item x="30"/>
        <item x="2"/>
        <item x="1"/>
        <item x="8"/>
        <item x="16"/>
        <item x="15"/>
        <item x="7"/>
        <item x="23"/>
        <item x="0"/>
        <item x="14"/>
        <item x="13"/>
        <item x="12"/>
        <item x="28"/>
      </items>
      <extLst>
        <ext xmlns:x14="http://schemas.microsoft.com/office/spreadsheetml/2009/9/main" uri="{2946ED86-A175-432a-8AC1-64E0C546D7DE}">
          <x14:pivotField fillDownLabels="1"/>
        </ext>
      </extLst>
    </pivotField>
    <pivotField compact="0" defaultSubtotal="0" outline="0" showAll="0">
      <items count="108">
        <item x="20"/>
        <item x="21"/>
        <item x="22"/>
        <item x="31"/>
        <item x="30"/>
        <item x="32"/>
        <item x="103"/>
        <item x="106"/>
        <item x="107"/>
        <item x="104"/>
        <item x="105"/>
        <item x="87"/>
        <item x="84"/>
        <item x="88"/>
        <item x="86"/>
        <item x="85"/>
        <item x="83"/>
        <item x="98"/>
        <item x="99"/>
        <item x="101"/>
        <item x="102"/>
        <item x="100"/>
        <item x="81"/>
        <item x="80"/>
        <item x="82"/>
        <item x="73"/>
        <item x="74"/>
        <item x="75"/>
        <item x="76"/>
        <item x="78"/>
        <item x="77"/>
        <item x="79"/>
        <item x="14"/>
        <item x="15"/>
        <item x="17"/>
        <item x="18"/>
        <item x="16"/>
        <item x="19"/>
        <item x="92"/>
        <item x="93"/>
        <item x="95"/>
        <item x="97"/>
        <item x="96"/>
        <item x="94"/>
        <item x="69"/>
        <item x="70"/>
        <item x="71"/>
        <item x="72"/>
        <item x="23"/>
        <item x="7"/>
        <item x="8"/>
        <item x="11"/>
        <item x="48"/>
        <item x="24"/>
        <item x="45"/>
        <item x="41"/>
        <item x="46"/>
        <item x="25"/>
        <item x="6"/>
        <item x="43"/>
        <item x="12"/>
        <item x="42"/>
        <item x="10"/>
        <item x="47"/>
        <item x="9"/>
        <item x="5"/>
        <item x="44"/>
        <item x="55"/>
        <item x="37"/>
        <item x="52"/>
        <item x="36"/>
        <item x="58"/>
        <item x="56"/>
        <item x="53"/>
        <item x="40"/>
        <item x="39"/>
        <item x="35"/>
        <item x="57"/>
        <item x="38"/>
        <item x="3"/>
        <item x="0"/>
        <item x="49"/>
        <item x="59"/>
        <item x="51"/>
        <item x="33"/>
        <item x="89"/>
        <item x="34"/>
        <item x="61"/>
        <item x="64"/>
        <item x="66"/>
        <item x="67"/>
        <item x="90"/>
        <item x="28"/>
        <item x="68"/>
        <item x="29"/>
        <item x="62"/>
        <item x="65"/>
        <item x="13"/>
        <item x="60"/>
        <item x="63"/>
        <item x="91"/>
        <item x="27"/>
        <item x="54"/>
        <item x="26"/>
        <item x="1"/>
        <item x="2"/>
        <item x="4"/>
        <item x="50"/>
      </items>
    </pivotField>
    <pivotField axis="axisRow" compact="0" defaultSubtotal="0" outline="0" showAll="0">
      <items count="124">
        <item x="26"/>
        <item x="49"/>
        <item x="6"/>
        <item x="63"/>
        <item x="8"/>
        <item x="12"/>
        <item x="57"/>
        <item m="1" x="120"/>
        <item m="1" x="122"/>
        <item m="1" x="121"/>
        <item x="22"/>
        <item x="82"/>
        <item x="100"/>
        <item x="48"/>
        <item x="38"/>
        <item x="34"/>
        <item m="1" x="118"/>
        <item x="81"/>
        <item x="28"/>
        <item x="53"/>
        <item x="72"/>
        <item x="67"/>
        <item m="1" x="116"/>
        <item x="99"/>
        <item x="56"/>
        <item x="13"/>
        <item x="54"/>
        <item x="60"/>
        <item x="47"/>
        <item x="37"/>
        <item x="33"/>
        <item x="55"/>
        <item x="61"/>
        <item x="4"/>
        <item x="3"/>
        <item x="2"/>
        <item x="10"/>
        <item x="0"/>
        <item x="9"/>
        <item x="11"/>
        <item m="1" x="117"/>
        <item x="21"/>
        <item x="52"/>
        <item x="71"/>
        <item x="66"/>
        <item x="7"/>
        <item x="36"/>
        <item x="25"/>
        <item x="43"/>
        <item x="42"/>
        <item x="40"/>
        <item m="1" x="105"/>
        <item x="58"/>
        <item m="1" x="106"/>
        <item m="1" x="108"/>
        <item m="1" x="107"/>
        <item x="73"/>
        <item x="101"/>
        <item x="85"/>
        <item x="83"/>
        <item x="29"/>
        <item x="74"/>
        <item x="62"/>
        <item x="102"/>
        <item x="35"/>
        <item x="39"/>
        <item x="84"/>
        <item x="32"/>
        <item m="1" x="103"/>
        <item x="80"/>
        <item x="27"/>
        <item x="70"/>
        <item x="65"/>
        <item x="24"/>
        <item x="41"/>
        <item x="46"/>
        <item x="45"/>
        <item m="1" x="112"/>
        <item x="20"/>
        <item x="79"/>
        <item x="78"/>
        <item x="93"/>
        <item x="68"/>
        <item x="14"/>
        <item x="69"/>
        <item x="87"/>
        <item x="23"/>
        <item x="64"/>
        <item sd="0" m="1" x="111"/>
        <item m="1" x="110"/>
        <item x="76"/>
        <item x="96"/>
        <item m="1" x="123"/>
        <item x="17"/>
        <item x="90"/>
        <item x="75"/>
        <item x="95"/>
        <item m="1" x="119"/>
        <item x="16"/>
        <item x="89"/>
        <item x="98"/>
        <item x="31"/>
        <item x="15"/>
        <item x="5"/>
        <item m="1" x="113"/>
        <item x="97"/>
        <item m="1" x="109"/>
        <item x="18"/>
        <item x="91"/>
        <item x="77"/>
        <item x="19"/>
        <item x="92"/>
        <item x="30"/>
        <item x="94"/>
        <item m="1" x="104"/>
        <item x="88"/>
        <item m="1" x="115"/>
        <item x="44"/>
        <item m="1" x="114"/>
        <item x="51"/>
        <item x="86"/>
        <item x="59"/>
        <item x="1"/>
        <item x="50"/>
      </items>
      <extLst>
        <ext xmlns:x14="http://schemas.microsoft.com/office/spreadsheetml/2009/9/main" uri="{2946ED86-A175-432a-8AC1-64E0C546D7DE}">
          <x14:pivotField fillDownLabels="1"/>
        </ext>
      </extLst>
    </pivotField>
    <pivotField compact="0" outline="0" subtotalTop="0" showAll="0">
      <items count="33">
        <item x="12"/>
        <item x="11"/>
        <item x="19"/>
        <item x="10"/>
        <item x="16"/>
        <item x="28"/>
        <item x="3"/>
        <item x="9"/>
        <item x="26"/>
        <item x="6"/>
        <item x="0"/>
        <item x="18"/>
        <item x="27"/>
        <item x="8"/>
        <item x="31"/>
        <item x="17"/>
        <item x="21"/>
        <item x="29"/>
        <item x="24"/>
        <item x="5"/>
        <item x="23"/>
        <item x="25"/>
        <item x="20"/>
        <item x="7"/>
        <item x="22"/>
        <item x="14"/>
        <item x="15"/>
        <item x="13"/>
        <item x="1"/>
        <item x="2"/>
        <item x="4"/>
        <item x="30"/>
        <item t="default"/>
      </items>
    </pivotField>
    <pivotField compact="0" outline="0" subtotalTop="0" showAll="0">
      <items count="56">
        <item x="14"/>
        <item x="31"/>
        <item x="28"/>
        <item x="15"/>
        <item x="40"/>
        <item x="45"/>
        <item x="23"/>
        <item x="29"/>
        <item x="46"/>
        <item x="12"/>
        <item x="27"/>
        <item x="41"/>
        <item x="42"/>
        <item x="5"/>
        <item x="9"/>
        <item x="35"/>
        <item x="3"/>
        <item x="30"/>
        <item x="51"/>
        <item x="36"/>
        <item x="26"/>
        <item x="44"/>
        <item x="13"/>
        <item x="37"/>
        <item x="53"/>
        <item x="48"/>
        <item x="18"/>
        <item x="25"/>
        <item x="21"/>
        <item x="24"/>
        <item x="10"/>
        <item x="49"/>
        <item x="52"/>
        <item x="11"/>
        <item x="20"/>
        <item x="16"/>
        <item x="22"/>
        <item x="50"/>
        <item x="33"/>
        <item x="34"/>
        <item x="8"/>
        <item x="7"/>
        <item x="19"/>
        <item x="6"/>
        <item x="54"/>
        <item x="32"/>
        <item x="0"/>
        <item x="17"/>
        <item x="43"/>
        <item x="39"/>
        <item x="47"/>
        <item x="1"/>
        <item x="2"/>
        <item x="4"/>
        <item x="38"/>
        <item t="default"/>
      </items>
    </pivotField>
    <pivotField compact="0" outline="0" subtotalTop="0" showAll="0">
      <items count="22">
        <item x="9"/>
        <item x="20"/>
        <item x="4"/>
        <item x="8"/>
        <item x="6"/>
        <item x="10"/>
        <item x="5"/>
        <item x="19"/>
        <item x="3"/>
        <item x="11"/>
        <item x="18"/>
        <item x="7"/>
        <item x="17"/>
        <item x="2"/>
        <item x="15"/>
        <item x="0"/>
        <item x="16"/>
        <item x="1"/>
        <item x="14"/>
        <item x="12"/>
        <item x="13"/>
        <item t="default"/>
      </items>
    </pivotField>
    <pivotField compact="0" outline="0" subtotalTop="0" showAll="0">
      <items count="26">
        <item x="12"/>
        <item x="7"/>
        <item x="9"/>
        <item x="10"/>
        <item x="5"/>
        <item x="6"/>
        <item x="11"/>
        <item x="23"/>
        <item x="22"/>
        <item x="17"/>
        <item x="20"/>
        <item x="8"/>
        <item x="3"/>
        <item x="24"/>
        <item x="2"/>
        <item x="21"/>
        <item x="0"/>
        <item x="18"/>
        <item x="14"/>
        <item x="13"/>
        <item x="16"/>
        <item x="15"/>
        <item x="19"/>
        <item x="1"/>
        <item x="4"/>
        <item t="default"/>
      </items>
    </pivotField>
    <pivotField compact="0" defaultSubtotal="0" outline="0" showAll="0">
      <items count="4">
        <item x="3"/>
        <item x="1"/>
        <item x="2"/>
        <item x="0"/>
      </items>
    </pivotField>
    <pivotField compact="0" outline="0" subtotalTop="0" showAll="0">
      <items count="91">
        <item x="48"/>
        <item x="21"/>
        <item x="15"/>
        <item x="7"/>
        <item x="16"/>
        <item x="60"/>
        <item x="17"/>
        <item x="55"/>
        <item x="66"/>
        <item x="78"/>
        <item x="68"/>
        <item x="20"/>
        <item x="18"/>
        <item x="14"/>
        <item x="71"/>
        <item x="80"/>
        <item x="67"/>
        <item x="79"/>
        <item x="72"/>
        <item x="73"/>
        <item x="76"/>
        <item x="30"/>
        <item x="70"/>
        <item x="87"/>
        <item x="86"/>
        <item x="89"/>
        <item x="88"/>
        <item x="8"/>
        <item x="69"/>
        <item x="29"/>
        <item x="83"/>
        <item x="62"/>
        <item x="63"/>
        <item x="65"/>
        <item x="25"/>
        <item x="61"/>
        <item x="82"/>
        <item x="11"/>
        <item x="84"/>
        <item x="19"/>
        <item x="26"/>
        <item x="64"/>
        <item x="57"/>
        <item x="81"/>
        <item x="59"/>
        <item x="58"/>
        <item x="31"/>
        <item x="53"/>
        <item x="54"/>
        <item x="13"/>
        <item x="28"/>
        <item x="0"/>
        <item x="74"/>
        <item x="27"/>
        <item x="10"/>
        <item x="3"/>
        <item x="77"/>
        <item x="85"/>
        <item x="75"/>
        <item x="22"/>
        <item x="52"/>
        <item x="56"/>
        <item x="9"/>
        <item x="5"/>
        <item x="34"/>
        <item x="51"/>
        <item x="41"/>
        <item x="23"/>
        <item x="40"/>
        <item x="36"/>
        <item x="12"/>
        <item x="39"/>
        <item x="35"/>
        <item x="32"/>
        <item x="33"/>
        <item x="6"/>
        <item x="43"/>
        <item x="42"/>
        <item x="45"/>
        <item x="37"/>
        <item x="44"/>
        <item x="46"/>
        <item x="50"/>
        <item x="47"/>
        <item x="24"/>
        <item x="1"/>
        <item x="2"/>
        <item x="4"/>
        <item x="38"/>
        <item x="49"/>
        <item t="default"/>
      </items>
    </pivotField>
    <pivotField compact="0" outline="0" subtotalTop="0" showAll="0">
      <items count="35">
        <item x="7"/>
        <item x="11"/>
        <item x="8"/>
        <item x="16"/>
        <item x="0"/>
        <item x="17"/>
        <item x="3"/>
        <item x="10"/>
        <item x="33"/>
        <item x="5"/>
        <item x="9"/>
        <item x="27"/>
        <item x="12"/>
        <item x="20"/>
        <item x="18"/>
        <item x="6"/>
        <item x="19"/>
        <item x="26"/>
        <item x="22"/>
        <item x="25"/>
        <item x="29"/>
        <item x="21"/>
        <item x="28"/>
        <item x="31"/>
        <item x="32"/>
        <item x="23"/>
        <item x="30"/>
        <item x="15"/>
        <item x="13"/>
        <item x="1"/>
        <item x="2"/>
        <item x="4"/>
        <item x="14"/>
        <item x="24"/>
        <item t="default"/>
      </items>
    </pivotField>
    <pivotField dataField="1" compact="0" defaultSubtotal="0" outline="0" showAll="0">
      <items count="52">
        <item x="41"/>
        <item x="35"/>
        <item x="42"/>
        <item x="7"/>
        <item x="39"/>
        <item x="2"/>
        <item x="47"/>
        <item x="10"/>
        <item x="8"/>
        <item x="37"/>
        <item x="43"/>
        <item x="51"/>
        <item x="38"/>
        <item x="4"/>
        <item x="48"/>
        <item x="6"/>
        <item x="16"/>
        <item x="0"/>
        <item x="17"/>
        <item x="49"/>
        <item x="9"/>
        <item x="40"/>
        <item x="3"/>
        <item x="44"/>
        <item x="45"/>
        <item x="46"/>
        <item x="1"/>
        <item x="11"/>
        <item x="19"/>
        <item x="5"/>
        <item x="36"/>
        <item x="18"/>
        <item x="50"/>
        <item x="14"/>
        <item x="22"/>
        <item x="29"/>
        <item x="31"/>
        <item x="15"/>
        <item x="34"/>
        <item x="28"/>
        <item x="27"/>
        <item x="24"/>
        <item x="26"/>
        <item x="32"/>
        <item x="23"/>
        <item x="20"/>
        <item x="30"/>
        <item x="21"/>
        <item x="25"/>
        <item x="33"/>
        <item x="12"/>
        <item x="13"/>
      </items>
    </pivotField>
    <pivotField dataField="1" compact="0" defaultSubtotal="0" outline="0" showAll="0">
      <items count="53">
        <item x="14"/>
        <item x="39"/>
        <item x="40"/>
        <item x="33"/>
        <item x="41"/>
        <item x="7"/>
        <item x="36"/>
        <item x="10"/>
        <item x="48"/>
        <item x="50"/>
        <item x="8"/>
        <item x="11"/>
        <item x="34"/>
        <item x="42"/>
        <item x="52"/>
        <item x="35"/>
        <item x="4"/>
        <item x="9"/>
        <item x="49"/>
        <item x="6"/>
        <item x="17"/>
        <item x="5"/>
        <item x="0"/>
        <item x="44"/>
        <item x="18"/>
        <item x="1"/>
        <item x="38"/>
        <item x="3"/>
        <item x="46"/>
        <item x="47"/>
        <item x="12"/>
        <item x="20"/>
        <item x="21"/>
        <item x="45"/>
        <item x="28"/>
        <item x="19"/>
        <item x="16"/>
        <item x="15"/>
        <item x="26"/>
        <item x="37"/>
        <item x="25"/>
        <item x="30"/>
        <item x="29"/>
        <item x="27"/>
        <item x="43"/>
        <item x="31"/>
        <item x="13"/>
        <item x="2"/>
        <item x="22"/>
        <item x="23"/>
        <item x="24"/>
        <item x="32"/>
        <item x="51"/>
      </items>
    </pivotField>
    <pivotField dataField="1" compact="0" defaultSubtotal="0" outline="0" showAll="0">
      <items count="45">
        <item x="8"/>
        <item x="2"/>
        <item x="25"/>
        <item x="3"/>
        <item x="17"/>
        <item x="4"/>
        <item x="23"/>
        <item x="33"/>
        <item x="26"/>
        <item x="7"/>
        <item x="5"/>
        <item x="1"/>
        <item x="29"/>
        <item x="35"/>
        <item x="24"/>
        <item x="34"/>
        <item x="30"/>
        <item x="31"/>
        <item x="11"/>
        <item x="28"/>
        <item x="42"/>
        <item x="41"/>
        <item x="44"/>
        <item x="43"/>
        <item x="27"/>
        <item x="10"/>
        <item x="38"/>
        <item x="19"/>
        <item x="20"/>
        <item x="22"/>
        <item x="18"/>
        <item x="37"/>
        <item x="39"/>
        <item x="6"/>
        <item x="21"/>
        <item x="14"/>
        <item x="36"/>
        <item x="16"/>
        <item x="15"/>
        <item x="12"/>
        <item x="32"/>
        <item x="40"/>
        <item x="9"/>
        <item x="13"/>
        <item x="0"/>
      </items>
    </pivotField>
    <pivotField dataField="1" compact="0" defaultSubtotal="0" outline="0" showAll="0">
      <items count="43">
        <item x="2"/>
        <item x="30"/>
        <item x="8"/>
        <item x="5"/>
        <item x="21"/>
        <item x="4"/>
        <item x="3"/>
        <item x="31"/>
        <item x="14"/>
        <item x="33"/>
        <item x="22"/>
        <item x="7"/>
        <item x="29"/>
        <item x="25"/>
        <item x="32"/>
        <item x="20"/>
        <item x="26"/>
        <item x="27"/>
        <item x="10"/>
        <item x="24"/>
        <item x="40"/>
        <item x="39"/>
        <item x="42"/>
        <item x="41"/>
        <item x="23"/>
        <item x="9"/>
        <item x="36"/>
        <item x="16"/>
        <item x="18"/>
        <item x="37"/>
        <item x="15"/>
        <item x="35"/>
        <item x="6"/>
        <item x="17"/>
        <item x="34"/>
        <item x="11"/>
        <item x="38"/>
        <item x="0"/>
        <item x="1"/>
        <item x="12"/>
        <item x="13"/>
        <item x="19"/>
        <item x="28"/>
      </items>
    </pivotField>
    <pivotField compact="0" outline="0" subtotalTop="0" showAll="0">
      <items count="7">
        <item x="0"/>
        <item x="5"/>
        <item x="2"/>
        <item x="3"/>
        <item x="1"/>
        <item x="4"/>
        <item t="default"/>
      </items>
    </pivotField>
    <pivotField compact="0" outline="0" subtotalTop="0" showAll="0">
      <items count="11">
        <item x="0"/>
        <item x="5"/>
        <item x="6"/>
        <item x="7"/>
        <item x="4"/>
        <item x="1"/>
        <item x="9"/>
        <item x="3"/>
        <item x="8"/>
        <item x="2"/>
        <item t="default"/>
      </items>
    </pivotField>
    <pivotField compact="0" outline="0" subtotalTop="0" showAll="0">
      <items count="10">
        <item x="5"/>
        <item x="0"/>
        <item x="3"/>
        <item x="7"/>
        <item x="6"/>
        <item x="8"/>
        <item x="1"/>
        <item x="2"/>
        <item x="4"/>
        <item t="default"/>
      </items>
    </pivotField>
    <pivotField compact="0" outline="0" subtotalTop="0" showAll="0">
      <items count="9">
        <item x="2"/>
        <item x="0"/>
        <item x="3"/>
        <item x="6"/>
        <item x="5"/>
        <item x="7"/>
        <item x="1"/>
        <item x="4"/>
        <item t="default"/>
      </items>
    </pivotField>
    <pivotField compact="0" outline="0" subtotalTop="0" showAll="0">
      <items count="3">
        <item x="0"/>
        <item x="1"/>
        <item t="default"/>
      </items>
    </pivotField>
    <pivotField compact="0" outline="0" subtotalTop="0" showAll="0">
      <items count="2">
        <item x="0"/>
        <item t="default"/>
      </items>
    </pivotField>
    <pivotField compact="0" outline="0" subtotalTop="0" showAll="0">
      <items count="14">
        <item x="4"/>
        <item x="8"/>
        <item x="0"/>
        <item x="1"/>
        <item x="3"/>
        <item x="2"/>
        <item x="6"/>
        <item x="10"/>
        <item x="11"/>
        <item x="12"/>
        <item x="9"/>
        <item x="7"/>
        <item x="5"/>
        <item t="default"/>
      </items>
    </pivotField>
    <pivotField compact="0" outline="0" subtotalTop="0" showAll="0">
      <items count="18">
        <item x="7"/>
        <item x="12"/>
        <item x="9"/>
        <item x="3"/>
        <item x="1"/>
        <item x="8"/>
        <item x="13"/>
        <item x="5"/>
        <item x="2"/>
        <item x="15"/>
        <item x="10"/>
        <item x="14"/>
        <item x="4"/>
        <item x="6"/>
        <item x="11"/>
        <item x="16"/>
        <item x="0"/>
        <item t="default"/>
      </items>
    </pivotField>
    <pivotField compact="0" outline="0" subtotalTop="0" showAll="0">
      <items count="11">
        <item x="0"/>
        <item x="3"/>
        <item x="1"/>
        <item x="2"/>
        <item x="4"/>
        <item x="6"/>
        <item x="7"/>
        <item x="9"/>
        <item x="5"/>
        <item x="8"/>
        <item t="default"/>
      </items>
    </pivotField>
    <pivotField axis="axisPage" compact="0" defaultSubtotal="0" outline="0" multipleItemSelectionAllowed="1" showAll="0">
      <items count="3">
        <item h="1" m="1" x="2"/>
        <item x="0"/>
        <item h="1" x="1"/>
      </items>
    </pivotField>
    <pivotField compact="0" defaultSubtotal="0" outline="0" showAll="0">
      <items count="87">
        <item x="74"/>
        <item x="29"/>
        <item x="54"/>
        <item x="70"/>
        <item x="24"/>
        <item x="42"/>
        <item x="39"/>
        <item x="49"/>
        <item x="80"/>
        <item x="21"/>
        <item x="38"/>
        <item x="62"/>
        <item x="16"/>
        <item x="34"/>
        <item x="57"/>
        <item x="26"/>
        <item x="46"/>
        <item x="71"/>
        <item x="86"/>
        <item x="23"/>
        <item x="67"/>
        <item x="37"/>
        <item x="66"/>
        <item x="78"/>
        <item x="36"/>
        <item x="27"/>
        <item x="55"/>
        <item x="85"/>
        <item x="8"/>
        <item x="50"/>
        <item x="51"/>
        <item x="81"/>
        <item x="14"/>
        <item x="40"/>
        <item x="65"/>
        <item x="11"/>
        <item x="17"/>
        <item x="28"/>
        <item x="35"/>
        <item x="53"/>
        <item x="69"/>
        <item x="75"/>
        <item x="83"/>
        <item x="9"/>
        <item x="2"/>
        <item x="41"/>
        <item x="43"/>
        <item x="45"/>
        <item x="47"/>
        <item x="52"/>
        <item x="68"/>
        <item x="79"/>
        <item x="4"/>
        <item x="1"/>
        <item x="3"/>
        <item x="5"/>
        <item x="12"/>
        <item x="60"/>
        <item x="61"/>
        <item x="76"/>
        <item x="0"/>
        <item x="20"/>
        <item x="56"/>
        <item x="18"/>
        <item x="6"/>
        <item x="7"/>
        <item x="48"/>
        <item x="13"/>
        <item x="22"/>
        <item x="63"/>
        <item x="33"/>
        <item x="58"/>
        <item x="25"/>
        <item x="64"/>
        <item x="59"/>
        <item x="77"/>
        <item x="19"/>
        <item x="72"/>
        <item x="84"/>
        <item x="10"/>
        <item x="44"/>
        <item x="82"/>
        <item x="15"/>
        <item x="32"/>
        <item x="73"/>
        <item x="30"/>
        <item x="31"/>
      </items>
    </pivotField>
    <pivotField compact="0" defaultSubtotal="0" outline="0" showAll="0">
      <items count="89">
        <item x="52"/>
        <item x="55"/>
        <item x="70"/>
        <item x="24"/>
        <item x="38"/>
        <item x="39"/>
        <item x="45"/>
        <item x="46"/>
        <item x="82"/>
        <item x="21"/>
        <item x="34"/>
        <item x="63"/>
        <item x="76"/>
        <item x="30"/>
        <item x="14"/>
        <item x="26"/>
        <item x="29"/>
        <item x="53"/>
        <item x="71"/>
        <item x="88"/>
        <item x="23"/>
        <item x="67"/>
        <item x="17"/>
        <item x="80"/>
        <item x="27"/>
        <item x="58"/>
        <item x="87"/>
        <item x="8"/>
        <item x="47"/>
        <item x="49"/>
        <item x="83"/>
        <item x="16"/>
        <item x="36"/>
        <item x="65"/>
        <item x="79"/>
        <item x="12"/>
        <item x="18"/>
        <item x="28"/>
        <item x="51"/>
        <item x="54"/>
        <item x="69"/>
        <item x="74"/>
        <item x="85"/>
        <item x="9"/>
        <item x="10"/>
        <item x="37"/>
        <item x="40"/>
        <item x="42"/>
        <item x="43"/>
        <item x="50"/>
        <item x="68"/>
        <item x="81"/>
        <item x="4"/>
        <item x="1"/>
        <item x="3"/>
        <item x="5"/>
        <item x="61"/>
        <item x="62"/>
        <item x="0"/>
        <item x="19"/>
        <item x="57"/>
        <item x="6"/>
        <item x="7"/>
        <item x="44"/>
        <item x="22"/>
        <item x="25"/>
        <item x="64"/>
        <item x="77"/>
        <item x="20"/>
        <item x="56"/>
        <item x="72"/>
        <item x="86"/>
        <item x="11"/>
        <item x="48"/>
        <item x="84"/>
        <item x="15"/>
        <item x="35"/>
        <item x="78"/>
        <item x="2"/>
        <item x="13"/>
        <item x="31"/>
        <item x="32"/>
        <item x="33"/>
        <item x="41"/>
        <item x="59"/>
        <item x="60"/>
        <item x="66"/>
        <item x="73"/>
        <item x="75"/>
      </items>
    </pivotField>
    <pivotField compact="0" defaultSubtotal="0" outline="0" numFmtId="10" showAll="0">
      <items count="40">
        <item x="7"/>
        <item x="12"/>
        <item x="3"/>
        <item x="35"/>
        <item x="19"/>
        <item x="11"/>
        <item x="9"/>
        <item x="10"/>
        <item x="24"/>
        <item x="5"/>
        <item x="1"/>
        <item x="17"/>
        <item x="26"/>
        <item x="18"/>
        <item x="16"/>
        <item x="36"/>
        <item x="23"/>
        <item x="20"/>
        <item x="8"/>
        <item x="22"/>
        <item x="27"/>
        <item x="38"/>
        <item x="25"/>
        <item x="39"/>
        <item x="21"/>
        <item x="37"/>
        <item x="32"/>
        <item x="4"/>
        <item x="28"/>
        <item x="29"/>
        <item x="0"/>
        <item x="2"/>
        <item x="6"/>
        <item x="13"/>
        <item x="14"/>
        <item x="15"/>
        <item x="30"/>
        <item x="31"/>
        <item x="33"/>
        <item x="34"/>
      </items>
    </pivotField>
    <pivotField axis="axisRow" compact="0" defaultSubtotal="0" outline="0" showAll="0">
      <items count="3">
        <item x="2"/>
        <item x="0"/>
        <item x="1"/>
      </items>
      <extLst>
        <ext xmlns:x14="http://schemas.microsoft.com/office/spreadsheetml/2009/9/main" uri="{2946ED86-A175-432a-8AC1-64E0C546D7DE}">
          <x14:pivotField fillDownLabels="1"/>
        </ext>
      </extLst>
    </pivotField>
    <pivotField dragToCol="0" dragToPage="0" dragToRow="0" compact="0" defaultSubtotal="0" outline="0" showAll="0"/>
    <pivotField dataField="1" dragToCol="0" dragToPage="0" dragToRow="0" compact="0" defaultSubtotal="0" outline="0" showAll="0"/>
    <pivotField dataField="1" dragToCol="0" dragToPage="0" dragToRow="0" compact="0" defaultSubtotal="0" outline="0" showAll="0"/>
  </pivotFields>
  <rowFields count="6">
    <field x="2"/>
    <field x="3"/>
    <field x="5"/>
    <field x="6"/>
    <field x="8"/>
    <field x="33"/>
  </rowFields>
  <rowItems count="21">
    <i>
      <x/>
      <x v="4"/>
      <x v="19"/>
      <x v="35"/>
      <x v="37"/>
      <x v="1"/>
    </i>
    <i r="2">
      <x v="37"/>
      <x v="34"/>
      <x v="87"/>
      <x v="1"/>
    </i>
    <i r="2">
      <x v="38"/>
      <x v="33"/>
      <x v="86"/>
      <x v="1"/>
    </i>
    <i t="default">
      <x/>
    </i>
    <i>
      <x v="1"/>
      <x v="4"/>
      <x v="18"/>
      <x v="36"/>
      <x v="29"/>
      <x v="2"/>
    </i>
    <i r="2">
      <x v="37"/>
      <x v="34"/>
      <x v="72"/>
      <x v="2"/>
    </i>
    <i t="default">
      <x v="1"/>
    </i>
    <i>
      <x v="2"/>
      <x v="4"/>
      <x v="26"/>
      <x v="37"/>
      <x v="46"/>
      <x/>
    </i>
    <i r="2">
      <x v="37"/>
      <x v="34"/>
      <x v="44"/>
      <x v="1"/>
    </i>
    <i r="1">
      <x v="5"/>
      <x v="24"/>
      <x v="38"/>
      <x v="30"/>
      <x/>
    </i>
    <i t="default">
      <x v="2"/>
    </i>
    <i>
      <x v="3"/>
      <x v="4"/>
      <x v="18"/>
      <x v="36"/>
      <x v="14"/>
      <x v="2"/>
    </i>
    <i r="1">
      <x v="5"/>
      <x v="24"/>
      <x v="38"/>
      <x v="15"/>
      <x/>
    </i>
    <i t="default">
      <x v="3"/>
    </i>
    <i>
      <x v="5"/>
      <x v="4"/>
      <x v="37"/>
      <x v="34"/>
      <x v="21"/>
      <x v="1"/>
    </i>
    <i t="default">
      <x v="5"/>
    </i>
    <i>
      <x v="6"/>
      <x v="4"/>
      <x v="18"/>
      <x v="36"/>
      <x v="65"/>
      <x v="2"/>
    </i>
    <i r="1">
      <x v="5"/>
      <x v="24"/>
      <x v="38"/>
      <x v="64"/>
      <x/>
    </i>
    <i r="2">
      <x v="25"/>
      <x v="39"/>
      <x v="66"/>
      <x v="2"/>
    </i>
    <i t="default">
      <x v="6"/>
    </i>
    <i t="grand">
      <x/>
    </i>
  </rowItems>
  <colFields count="1">
    <field x="-2"/>
  </colFields>
  <colItems count="6">
    <i>
      <x/>
    </i>
    <i i="1">
      <x v="1"/>
    </i>
    <i i="2">
      <x v="2"/>
    </i>
    <i i="3">
      <x v="3"/>
    </i>
    <i i="4">
      <x v="4"/>
    </i>
    <i i="5">
      <x v="5"/>
    </i>
  </colItems>
  <pageFields count="1">
    <pageField fld="29"/>
  </pageFields>
  <dataFields count="6">
    <dataField name="求和项:中央资金预算" fld="16" baseField="0" baseItem="0"/>
    <dataField name="求和项:中央资金执行数" fld="17" baseField="0" baseItem="0"/>
    <dataField name="求和项:中央资金执行率" fld="35" baseField="0" baseItem="0"/>
    <dataField name="求和项:省级资金预算" fld="18" baseField="0" baseItem="0"/>
    <dataField name="求和项:省级资金执行数" fld="19" baseField="0" baseItem="0"/>
    <dataField name="求和项:省级执行率" fld="36" baseField="0" baseItem="0"/>
  </dataFields>
  <formats count="1366">
    <format dxfId="0">
      <pivotArea type="all" dataOnly="0" outline="0" fieldPosition="0"/>
    </format>
    <format dxfId="1">
      <pivotArea dataOnly="0" labelOnly="1" fieldPosition="0">
        <references count="1">
          <reference field="2" count="1">
            <x v="5"/>
          </reference>
        </references>
      </pivotArea>
    </format>
    <format dxfId="2">
      <pivotArea dataOnly="0" labelOnly="1" fieldPosition="0">
        <references count="2">
          <reference field="3" count="1">
            <x v="0"/>
          </reference>
          <reference field="2" count="1" selected="false">
            <x v="5"/>
          </reference>
        </references>
      </pivotArea>
    </format>
    <format dxfId="3">
      <pivotArea dataOnly="0" labelOnly="1" fieldPosition="0">
        <references count="2">
          <reference field="3" count="1">
            <x v="1"/>
          </reference>
          <reference field="2" count="1" selected="false">
            <x v="5"/>
          </reference>
        </references>
      </pivotArea>
    </format>
    <format dxfId="4">
      <pivotArea dataOnly="0" labelOnly="1" fieldPosition="0">
        <references count="2">
          <reference field="3" count="1">
            <x v="2"/>
          </reference>
          <reference field="2" count="1" selected="false">
            <x v="5"/>
          </reference>
        </references>
      </pivotArea>
    </format>
    <format dxfId="5">
      <pivotArea dataOnly="0" labelOnly="1" fieldPosition="0">
        <references count="3">
          <reference field="5" count="1">
            <x v="42"/>
          </reference>
          <reference field="3" count="1" selected="false">
            <x v="0"/>
          </reference>
          <reference field="2" count="1" selected="false">
            <x v="5"/>
          </reference>
        </references>
      </pivotArea>
    </format>
    <format dxfId="6">
      <pivotArea dataOnly="0" labelOnly="1" fieldPosition="0">
        <references count="3">
          <reference field="5" count="1">
            <x v="10"/>
          </reference>
          <reference field="3" count="1" selected="false">
            <x v="1"/>
          </reference>
          <reference field="2" count="1" selected="false">
            <x v="5"/>
          </reference>
        </references>
      </pivotArea>
    </format>
    <format dxfId="7">
      <pivotArea dataOnly="0" labelOnly="1" fieldPosition="0">
        <references count="3">
          <reference field="5" count="1">
            <x v="12"/>
          </reference>
          <reference field="3" count="1" selected="false">
            <x v="1"/>
          </reference>
          <reference field="2" count="1" selected="false">
            <x v="5"/>
          </reference>
        </references>
      </pivotArea>
    </format>
    <format dxfId="8">
      <pivotArea dataOnly="0" labelOnly="1" fieldPosition="0">
        <references count="3">
          <reference field="5" count="1">
            <x v="27"/>
          </reference>
          <reference field="3" count="1" selected="false">
            <x v="1"/>
          </reference>
          <reference field="2" count="1" selected="false">
            <x v="5"/>
          </reference>
        </references>
      </pivotArea>
    </format>
    <format dxfId="9">
      <pivotArea dataOnly="0" labelOnly="1" fieldPosition="0">
        <references count="3">
          <reference field="5" count="1">
            <x v="29"/>
          </reference>
          <reference field="3" count="1" selected="false">
            <x v="1"/>
          </reference>
          <reference field="2" count="1" selected="false">
            <x v="5"/>
          </reference>
        </references>
      </pivotArea>
    </format>
    <format dxfId="10">
      <pivotArea dataOnly="0" labelOnly="1" fieldPosition="0">
        <references count="3">
          <reference field="5" count="1">
            <x v="1"/>
          </reference>
          <reference field="3" count="1" selected="false">
            <x v="2"/>
          </reference>
          <reference field="2" count="1" selected="false">
            <x v="5"/>
          </reference>
        </references>
      </pivotArea>
    </format>
    <format dxfId="11">
      <pivotArea dataOnly="0" labelOnly="1" fieldPosition="0">
        <references count="3">
          <reference field="5" count="1">
            <x v="4"/>
          </reference>
          <reference field="3" count="1" selected="false">
            <x v="2"/>
          </reference>
          <reference field="2" count="1" selected="false">
            <x v="5"/>
          </reference>
        </references>
      </pivotArea>
    </format>
    <format dxfId="12">
      <pivotArea dataOnly="0" labelOnly="1" fieldPosition="0">
        <references count="3">
          <reference field="5" count="1">
            <x v="32"/>
          </reference>
          <reference field="3" count="1" selected="false">
            <x v="2"/>
          </reference>
          <reference field="2" count="1" selected="false">
            <x v="5"/>
          </reference>
        </references>
      </pivotArea>
    </format>
    <format dxfId="13">
      <pivotArea dataOnly="0" labelOnly="1" fieldPosition="0">
        <references count="3">
          <reference field="5" count="1">
            <x v="33"/>
          </reference>
          <reference field="3" count="1" selected="false">
            <x v="2"/>
          </reference>
          <reference field="2" count="1" selected="false">
            <x v="5"/>
          </reference>
        </references>
      </pivotArea>
    </format>
    <format dxfId="14">
      <pivotArea dataOnly="0" labelOnly="1" fieldPosition="0">
        <references count="4">
          <reference field="6" count="1">
            <x v="3"/>
          </reference>
          <reference field="5" count="1" selected="false">
            <x v="42"/>
          </reference>
          <reference field="3" count="1" selected="false">
            <x v="0"/>
          </reference>
          <reference field="2" count="1" selected="false">
            <x v="5"/>
          </reference>
        </references>
      </pivotArea>
    </format>
    <format dxfId="15">
      <pivotArea dataOnly="0" labelOnly="1" fieldPosition="0">
        <references count="4">
          <reference field="6" count="1">
            <x v="6"/>
          </reference>
          <reference field="5" count="1" selected="false">
            <x v="10"/>
          </reference>
          <reference field="3" count="1" selected="false">
            <x v="1"/>
          </reference>
          <reference field="2" count="1" selected="false">
            <x v="5"/>
          </reference>
        </references>
      </pivotArea>
    </format>
    <format dxfId="16">
      <pivotArea dataOnly="0" labelOnly="1" fieldPosition="0">
        <references count="4">
          <reference field="6" count="1">
            <x v="12"/>
          </reference>
          <reference field="5" count="1" selected="false">
            <x v="12"/>
          </reference>
          <reference field="3" count="1" selected="false">
            <x v="1"/>
          </reference>
          <reference field="2" count="1" selected="false">
            <x v="5"/>
          </reference>
        </references>
      </pivotArea>
    </format>
    <format dxfId="17">
      <pivotArea dataOnly="0" labelOnly="1" fieldPosition="0">
        <references count="4">
          <reference field="6" count="1">
            <x v="10"/>
          </reference>
          <reference field="5" count="1" selected="false">
            <x v="29"/>
          </reference>
          <reference field="3" count="1" selected="false">
            <x v="1"/>
          </reference>
          <reference field="2" count="1" selected="false">
            <x v="5"/>
          </reference>
        </references>
      </pivotArea>
    </format>
    <format dxfId="18">
      <pivotArea dataOnly="0" labelOnly="1" fieldPosition="0">
        <references count="4">
          <reference field="6" count="1">
            <x v="19"/>
          </reference>
          <reference field="5" count="1" selected="false">
            <x v="1"/>
          </reference>
          <reference field="3" count="1" selected="false">
            <x v="2"/>
          </reference>
          <reference field="2" count="1" selected="false">
            <x v="5"/>
          </reference>
        </references>
      </pivotArea>
    </format>
    <format dxfId="19">
      <pivotArea dataOnly="0" labelOnly="1" fieldPosition="0">
        <references count="4">
          <reference field="6" count="1">
            <x v="20"/>
          </reference>
          <reference field="5" count="1" selected="false">
            <x v="4"/>
          </reference>
          <reference field="3" count="1" selected="false">
            <x v="2"/>
          </reference>
          <reference field="2" count="1" selected="false">
            <x v="5"/>
          </reference>
        </references>
      </pivotArea>
    </format>
    <format dxfId="20">
      <pivotArea dataOnly="0" labelOnly="1" fieldPosition="0">
        <references count="4">
          <reference field="6" count="1">
            <x v="16"/>
          </reference>
          <reference field="5" count="1" selected="false">
            <x v="32"/>
          </reference>
          <reference field="3" count="1" selected="false">
            <x v="2"/>
          </reference>
          <reference field="2" count="1" selected="false">
            <x v="5"/>
          </reference>
        </references>
      </pivotArea>
    </format>
    <format dxfId="21">
      <pivotArea dataOnly="0" labelOnly="1" fieldPosition="0">
        <references count="4">
          <reference field="6" count="1">
            <x v="17"/>
          </reference>
          <reference field="5" count="1" selected="false">
            <x v="33"/>
          </reference>
          <reference field="3" count="1" selected="false">
            <x v="2"/>
          </reference>
          <reference field="2" count="1" selected="false">
            <x v="5"/>
          </reference>
        </references>
      </pivotArea>
    </format>
    <format dxfId="22">
      <pivotArea dataOnly="0" labelOnly="1" fieldPosition="0">
        <references count="5">
          <reference field="8" count="1">
            <x v="16"/>
          </reference>
          <reference field="6" count="1" selected="false">
            <x v="3"/>
          </reference>
          <reference field="5" count="1" selected="false">
            <x v="42"/>
          </reference>
          <reference field="3" count="1" selected="false">
            <x v="0"/>
          </reference>
          <reference field="2" count="1" selected="false">
            <x v="5"/>
          </reference>
        </references>
      </pivotArea>
    </format>
    <format dxfId="23">
      <pivotArea dataOnly="0" labelOnly="1" fieldPosition="0">
        <references count="5">
          <reference field="8" count="1">
            <x v="3"/>
          </reference>
          <reference field="6" count="1" selected="false">
            <x v="6"/>
          </reference>
          <reference field="5" count="1" selected="false">
            <x v="10"/>
          </reference>
          <reference field="3" count="1" selected="false">
            <x v="1"/>
          </reference>
          <reference field="2" count="1" selected="false">
            <x v="5"/>
          </reference>
        </references>
      </pivotArea>
    </format>
    <format dxfId="24">
      <pivotArea dataOnly="0" labelOnly="1" fieldPosition="0">
        <references count="5">
          <reference field="8" count="1">
            <x v="18"/>
          </reference>
          <reference field="6" count="1" selected="false">
            <x v="12"/>
          </reference>
          <reference field="5" count="1" selected="false">
            <x v="12"/>
          </reference>
          <reference field="3" count="1" selected="false">
            <x v="1"/>
          </reference>
          <reference field="2" count="1" selected="false">
            <x v="5"/>
          </reference>
        </references>
      </pivotArea>
    </format>
    <format dxfId="25">
      <pivotArea dataOnly="0" labelOnly="1" fieldPosition="0">
        <references count="5">
          <reference field="8" count="1">
            <x v="17"/>
          </reference>
          <reference field="6" count="1" selected="false">
            <x v="10"/>
          </reference>
          <reference field="5" count="1" selected="false">
            <x v="29"/>
          </reference>
          <reference field="3" count="1" selected="false">
            <x v="1"/>
          </reference>
          <reference field="2" count="1" selected="false">
            <x v="5"/>
          </reference>
        </references>
      </pivotArea>
    </format>
    <format dxfId="26">
      <pivotArea dataOnly="0" labelOnly="1" fieldPosition="0">
        <references count="5">
          <reference field="8" count="1">
            <x v="19"/>
          </reference>
          <reference field="6" count="1" selected="false">
            <x v="19"/>
          </reference>
          <reference field="5" count="1" selected="false">
            <x v="1"/>
          </reference>
          <reference field="3" count="1" selected="false">
            <x v="2"/>
          </reference>
          <reference field="2" count="1" selected="false">
            <x v="5"/>
          </reference>
        </references>
      </pivotArea>
    </format>
    <format dxfId="27">
      <pivotArea dataOnly="0" labelOnly="1" fieldPosition="0">
        <references count="5">
          <reference field="8" count="1">
            <x v="97"/>
          </reference>
          <reference field="6" count="1" selected="false">
            <x v="20"/>
          </reference>
          <reference field="5" count="1" selected="false">
            <x v="4"/>
          </reference>
          <reference field="3" count="1" selected="false">
            <x v="2"/>
          </reference>
          <reference field="2" count="1" selected="false">
            <x v="5"/>
          </reference>
        </references>
      </pivotArea>
    </format>
    <format dxfId="28">
      <pivotArea dataOnly="0" labelOnly="1" fieldPosition="0">
        <references count="5">
          <reference field="8" count="1">
            <x v="95"/>
          </reference>
          <reference field="6" count="1" selected="false">
            <x v="16"/>
          </reference>
          <reference field="5" count="1" selected="false">
            <x v="32"/>
          </reference>
          <reference field="3" count="1" selected="false">
            <x v="2"/>
          </reference>
          <reference field="2" count="1" selected="false">
            <x v="5"/>
          </reference>
        </references>
      </pivotArea>
    </format>
    <format dxfId="29">
      <pivotArea dataOnly="0" labelOnly="1" fieldPosition="0">
        <references count="5">
          <reference field="8" count="1">
            <x v="96"/>
          </reference>
          <reference field="6" count="1" selected="false">
            <x v="17"/>
          </reference>
          <reference field="5" count="1" selected="false">
            <x v="33"/>
          </reference>
          <reference field="3" count="1" selected="false">
            <x v="2"/>
          </reference>
          <reference field="2" count="1" selected="false">
            <x v="5"/>
          </reference>
        </references>
      </pivotArea>
    </format>
    <format dxfId="30">
      <pivotArea dataOnly="0" labelOnly="1" fieldPosition="0">
        <references count="1">
          <reference field="2" count="1">
            <x v="5"/>
          </reference>
        </references>
      </pivotArea>
    </format>
    <format dxfId="31">
      <pivotArea dataOnly="0" labelOnly="1" fieldPosition="0">
        <references count="2">
          <reference field="3" count="1">
            <x v="0"/>
          </reference>
          <reference field="2" count="1" selected="false">
            <x v="5"/>
          </reference>
        </references>
      </pivotArea>
    </format>
    <format dxfId="32">
      <pivotArea dataOnly="0" labelOnly="1" fieldPosition="0">
        <references count="2">
          <reference field="3" count="1">
            <x v="1"/>
          </reference>
          <reference field="2" count="1" selected="false">
            <x v="5"/>
          </reference>
        </references>
      </pivotArea>
    </format>
    <format dxfId="33">
      <pivotArea dataOnly="0" labelOnly="1" fieldPosition="0">
        <references count="2">
          <reference field="3" count="1">
            <x v="2"/>
          </reference>
          <reference field="2" count="1" selected="false">
            <x v="5"/>
          </reference>
        </references>
      </pivotArea>
    </format>
    <format dxfId="34">
      <pivotArea dataOnly="0" labelOnly="1" fieldPosition="0">
        <references count="3">
          <reference field="5" count="1">
            <x v="42"/>
          </reference>
          <reference field="3" count="1" selected="false">
            <x v="0"/>
          </reference>
          <reference field="2" count="1" selected="false">
            <x v="5"/>
          </reference>
        </references>
      </pivotArea>
    </format>
    <format dxfId="35">
      <pivotArea dataOnly="0" labelOnly="1" fieldPosition="0">
        <references count="3">
          <reference field="5" count="1">
            <x v="10"/>
          </reference>
          <reference field="3" count="1" selected="false">
            <x v="1"/>
          </reference>
          <reference field="2" count="1" selected="false">
            <x v="5"/>
          </reference>
        </references>
      </pivotArea>
    </format>
    <format dxfId="36">
      <pivotArea dataOnly="0" labelOnly="1" fieldPosition="0">
        <references count="3">
          <reference field="5" count="1">
            <x v="12"/>
          </reference>
          <reference field="3" count="1" selected="false">
            <x v="1"/>
          </reference>
          <reference field="2" count="1" selected="false">
            <x v="5"/>
          </reference>
        </references>
      </pivotArea>
    </format>
    <format dxfId="37">
      <pivotArea dataOnly="0" labelOnly="1" fieldPosition="0">
        <references count="3">
          <reference field="5" count="1">
            <x v="27"/>
          </reference>
          <reference field="3" count="1" selected="false">
            <x v="1"/>
          </reference>
          <reference field="2" count="1" selected="false">
            <x v="5"/>
          </reference>
        </references>
      </pivotArea>
    </format>
    <format dxfId="38">
      <pivotArea dataOnly="0" labelOnly="1" fieldPosition="0">
        <references count="3">
          <reference field="5" count="1">
            <x v="29"/>
          </reference>
          <reference field="3" count="1" selected="false">
            <x v="1"/>
          </reference>
          <reference field="2" count="1" selected="false">
            <x v="5"/>
          </reference>
        </references>
      </pivotArea>
    </format>
    <format dxfId="39">
      <pivotArea dataOnly="0" labelOnly="1" fieldPosition="0">
        <references count="3">
          <reference field="5" count="1">
            <x v="1"/>
          </reference>
          <reference field="3" count="1" selected="false">
            <x v="2"/>
          </reference>
          <reference field="2" count="1" selected="false">
            <x v="5"/>
          </reference>
        </references>
      </pivotArea>
    </format>
    <format dxfId="40">
      <pivotArea dataOnly="0" labelOnly="1" fieldPosition="0">
        <references count="3">
          <reference field="5" count="1">
            <x v="4"/>
          </reference>
          <reference field="3" count="1" selected="false">
            <x v="2"/>
          </reference>
          <reference field="2" count="1" selected="false">
            <x v="5"/>
          </reference>
        </references>
      </pivotArea>
    </format>
    <format dxfId="41">
      <pivotArea dataOnly="0" labelOnly="1" fieldPosition="0">
        <references count="3">
          <reference field="5" count="1">
            <x v="32"/>
          </reference>
          <reference field="3" count="1" selected="false">
            <x v="2"/>
          </reference>
          <reference field="2" count="1" selected="false">
            <x v="5"/>
          </reference>
        </references>
      </pivotArea>
    </format>
    <format dxfId="42">
      <pivotArea dataOnly="0" labelOnly="1" fieldPosition="0">
        <references count="3">
          <reference field="5" count="1">
            <x v="33"/>
          </reference>
          <reference field="3" count="1" selected="false">
            <x v="2"/>
          </reference>
          <reference field="2" count="1" selected="false">
            <x v="5"/>
          </reference>
        </references>
      </pivotArea>
    </format>
    <format dxfId="43">
      <pivotArea dataOnly="0" labelOnly="1" fieldPosition="0">
        <references count="4">
          <reference field="6" count="1">
            <x v="3"/>
          </reference>
          <reference field="5" count="1" selected="false">
            <x v="42"/>
          </reference>
          <reference field="3" count="1" selected="false">
            <x v="0"/>
          </reference>
          <reference field="2" count="1" selected="false">
            <x v="5"/>
          </reference>
        </references>
      </pivotArea>
    </format>
    <format dxfId="44">
      <pivotArea dataOnly="0" labelOnly="1" fieldPosition="0">
        <references count="4">
          <reference field="6" count="1">
            <x v="6"/>
          </reference>
          <reference field="5" count="1" selected="false">
            <x v="10"/>
          </reference>
          <reference field="3" count="1" selected="false">
            <x v="1"/>
          </reference>
          <reference field="2" count="1" selected="false">
            <x v="5"/>
          </reference>
        </references>
      </pivotArea>
    </format>
    <format dxfId="45">
      <pivotArea dataOnly="0" labelOnly="1" fieldPosition="0">
        <references count="4">
          <reference field="6" count="1">
            <x v="12"/>
          </reference>
          <reference field="5" count="1" selected="false">
            <x v="12"/>
          </reference>
          <reference field="3" count="1" selected="false">
            <x v="1"/>
          </reference>
          <reference field="2" count="1" selected="false">
            <x v="5"/>
          </reference>
        </references>
      </pivotArea>
    </format>
    <format dxfId="46">
      <pivotArea dataOnly="0" labelOnly="1" fieldPosition="0">
        <references count="4">
          <reference field="6" count="1">
            <x v="10"/>
          </reference>
          <reference field="5" count="1" selected="false">
            <x v="29"/>
          </reference>
          <reference field="3" count="1" selected="false">
            <x v="1"/>
          </reference>
          <reference field="2" count="1" selected="false">
            <x v="5"/>
          </reference>
        </references>
      </pivotArea>
    </format>
    <format dxfId="47">
      <pivotArea dataOnly="0" labelOnly="1" fieldPosition="0">
        <references count="4">
          <reference field="6" count="1">
            <x v="19"/>
          </reference>
          <reference field="5" count="1" selected="false">
            <x v="1"/>
          </reference>
          <reference field="3" count="1" selected="false">
            <x v="2"/>
          </reference>
          <reference field="2" count="1" selected="false">
            <x v="5"/>
          </reference>
        </references>
      </pivotArea>
    </format>
    <format dxfId="48">
      <pivotArea dataOnly="0" labelOnly="1" fieldPosition="0">
        <references count="4">
          <reference field="6" count="1">
            <x v="20"/>
          </reference>
          <reference field="5" count="1" selected="false">
            <x v="4"/>
          </reference>
          <reference field="3" count="1" selected="false">
            <x v="2"/>
          </reference>
          <reference field="2" count="1" selected="false">
            <x v="5"/>
          </reference>
        </references>
      </pivotArea>
    </format>
    <format dxfId="49">
      <pivotArea dataOnly="0" labelOnly="1" fieldPosition="0">
        <references count="4">
          <reference field="6" count="1">
            <x v="16"/>
          </reference>
          <reference field="5" count="1" selected="false">
            <x v="32"/>
          </reference>
          <reference field="3" count="1" selected="false">
            <x v="2"/>
          </reference>
          <reference field="2" count="1" selected="false">
            <x v="5"/>
          </reference>
        </references>
      </pivotArea>
    </format>
    <format dxfId="50">
      <pivotArea dataOnly="0" labelOnly="1" fieldPosition="0">
        <references count="4">
          <reference field="6" count="1">
            <x v="17"/>
          </reference>
          <reference field="5" count="1" selected="false">
            <x v="33"/>
          </reference>
          <reference field="3" count="1" selected="false">
            <x v="2"/>
          </reference>
          <reference field="2" count="1" selected="false">
            <x v="5"/>
          </reference>
        </references>
      </pivotArea>
    </format>
    <format dxfId="51">
      <pivotArea dataOnly="0" labelOnly="1" fieldPosition="0">
        <references count="5">
          <reference field="8" count="1">
            <x v="16"/>
          </reference>
          <reference field="6" count="1" selected="false">
            <x v="3"/>
          </reference>
          <reference field="5" count="1" selected="false">
            <x v="42"/>
          </reference>
          <reference field="3" count="1" selected="false">
            <x v="0"/>
          </reference>
          <reference field="2" count="1" selected="false">
            <x v="5"/>
          </reference>
        </references>
      </pivotArea>
    </format>
    <format dxfId="52">
      <pivotArea dataOnly="0" labelOnly="1" fieldPosition="0">
        <references count="5">
          <reference field="8" count="1">
            <x v="3"/>
          </reference>
          <reference field="6" count="1" selected="false">
            <x v="6"/>
          </reference>
          <reference field="5" count="1" selected="false">
            <x v="10"/>
          </reference>
          <reference field="3" count="1" selected="false">
            <x v="1"/>
          </reference>
          <reference field="2" count="1" selected="false">
            <x v="5"/>
          </reference>
        </references>
      </pivotArea>
    </format>
    <format dxfId="53">
      <pivotArea dataOnly="0" labelOnly="1" fieldPosition="0">
        <references count="5">
          <reference field="8" count="1">
            <x v="18"/>
          </reference>
          <reference field="6" count="1" selected="false">
            <x v="12"/>
          </reference>
          <reference field="5" count="1" selected="false">
            <x v="12"/>
          </reference>
          <reference field="3" count="1" selected="false">
            <x v="1"/>
          </reference>
          <reference field="2" count="1" selected="false">
            <x v="5"/>
          </reference>
        </references>
      </pivotArea>
    </format>
    <format dxfId="54">
      <pivotArea dataOnly="0" labelOnly="1" fieldPosition="0">
        <references count="5">
          <reference field="8" count="1">
            <x v="17"/>
          </reference>
          <reference field="6" count="1" selected="false">
            <x v="10"/>
          </reference>
          <reference field="5" count="1" selected="false">
            <x v="29"/>
          </reference>
          <reference field="3" count="1" selected="false">
            <x v="1"/>
          </reference>
          <reference field="2" count="1" selected="false">
            <x v="5"/>
          </reference>
        </references>
      </pivotArea>
    </format>
    <format dxfId="55">
      <pivotArea dataOnly="0" labelOnly="1" fieldPosition="0">
        <references count="5">
          <reference field="8" count="1">
            <x v="19"/>
          </reference>
          <reference field="6" count="1" selected="false">
            <x v="19"/>
          </reference>
          <reference field="5" count="1" selected="false">
            <x v="1"/>
          </reference>
          <reference field="3" count="1" selected="false">
            <x v="2"/>
          </reference>
          <reference field="2" count="1" selected="false">
            <x v="5"/>
          </reference>
        </references>
      </pivotArea>
    </format>
    <format dxfId="56">
      <pivotArea dataOnly="0" labelOnly="1" fieldPosition="0">
        <references count="5">
          <reference field="8" count="1">
            <x v="97"/>
          </reference>
          <reference field="6" count="1" selected="false">
            <x v="20"/>
          </reference>
          <reference field="5" count="1" selected="false">
            <x v="4"/>
          </reference>
          <reference field="3" count="1" selected="false">
            <x v="2"/>
          </reference>
          <reference field="2" count="1" selected="false">
            <x v="5"/>
          </reference>
        </references>
      </pivotArea>
    </format>
    <format dxfId="57">
      <pivotArea dataOnly="0" labelOnly="1" fieldPosition="0">
        <references count="5">
          <reference field="8" count="1">
            <x v="95"/>
          </reference>
          <reference field="6" count="1" selected="false">
            <x v="16"/>
          </reference>
          <reference field="5" count="1" selected="false">
            <x v="32"/>
          </reference>
          <reference field="3" count="1" selected="false">
            <x v="2"/>
          </reference>
          <reference field="2" count="1" selected="false">
            <x v="5"/>
          </reference>
        </references>
      </pivotArea>
    </format>
    <format dxfId="58">
      <pivotArea dataOnly="0" labelOnly="1" fieldPosition="0">
        <references count="5">
          <reference field="8" count="1">
            <x v="96"/>
          </reference>
          <reference field="6" count="1" selected="false">
            <x v="17"/>
          </reference>
          <reference field="5" count="1" selected="false">
            <x v="33"/>
          </reference>
          <reference field="3" count="1" selected="false">
            <x v="2"/>
          </reference>
          <reference field="2" count="1" selected="false">
            <x v="5"/>
          </reference>
        </references>
      </pivotArea>
    </format>
    <format dxfId="59">
      <pivotArea dataOnly="0" labelOnly="1" fieldPosition="0">
        <references count="4">
          <reference field="6" count="1">
            <x v="3"/>
          </reference>
          <reference field="5" count="1" selected="false">
            <x v="42"/>
          </reference>
          <reference field="3" count="1" selected="false">
            <x v="0"/>
          </reference>
          <reference field="2" count="1" selected="false">
            <x v="5"/>
          </reference>
        </references>
      </pivotArea>
    </format>
    <format dxfId="60">
      <pivotArea dataOnly="0" labelOnly="1" fieldPosition="0">
        <references count="4">
          <reference field="6" count="1">
            <x v="6"/>
          </reference>
          <reference field="5" count="1" selected="false">
            <x v="10"/>
          </reference>
          <reference field="3" count="1" selected="false">
            <x v="1"/>
          </reference>
          <reference field="2" count="1" selected="false">
            <x v="5"/>
          </reference>
        </references>
      </pivotArea>
    </format>
    <format dxfId="61">
      <pivotArea dataOnly="0" labelOnly="1" fieldPosition="0">
        <references count="4">
          <reference field="6" count="1">
            <x v="12"/>
          </reference>
          <reference field="5" count="1" selected="false">
            <x v="12"/>
          </reference>
          <reference field="3" count="1" selected="false">
            <x v="1"/>
          </reference>
          <reference field="2" count="1" selected="false">
            <x v="5"/>
          </reference>
        </references>
      </pivotArea>
    </format>
    <format dxfId="62">
      <pivotArea dataOnly="0" labelOnly="1" fieldPosition="0">
        <references count="4">
          <reference field="6" count="1">
            <x v="10"/>
          </reference>
          <reference field="5" count="1" selected="false">
            <x v="29"/>
          </reference>
          <reference field="3" count="1" selected="false">
            <x v="1"/>
          </reference>
          <reference field="2" count="1" selected="false">
            <x v="5"/>
          </reference>
        </references>
      </pivotArea>
    </format>
    <format dxfId="63">
      <pivotArea dataOnly="0" labelOnly="1" fieldPosition="0">
        <references count="4">
          <reference field="6" count="1">
            <x v="19"/>
          </reference>
          <reference field="5" count="1" selected="false">
            <x v="1"/>
          </reference>
          <reference field="3" count="1" selected="false">
            <x v="2"/>
          </reference>
          <reference field="2" count="1" selected="false">
            <x v="5"/>
          </reference>
        </references>
      </pivotArea>
    </format>
    <format dxfId="64">
      <pivotArea dataOnly="0" labelOnly="1" fieldPosition="0">
        <references count="4">
          <reference field="6" count="1">
            <x v="20"/>
          </reference>
          <reference field="5" count="1" selected="false">
            <x v="4"/>
          </reference>
          <reference field="3" count="1" selected="false">
            <x v="2"/>
          </reference>
          <reference field="2" count="1" selected="false">
            <x v="5"/>
          </reference>
        </references>
      </pivotArea>
    </format>
    <format dxfId="65">
      <pivotArea dataOnly="0" labelOnly="1" fieldPosition="0">
        <references count="4">
          <reference field="6" count="1">
            <x v="16"/>
          </reference>
          <reference field="5" count="1" selected="false">
            <x v="32"/>
          </reference>
          <reference field="3" count="1" selected="false">
            <x v="2"/>
          </reference>
          <reference field="2" count="1" selected="false">
            <x v="5"/>
          </reference>
        </references>
      </pivotArea>
    </format>
    <format dxfId="66">
      <pivotArea dataOnly="0" labelOnly="1" fieldPosition="0">
        <references count="4">
          <reference field="6" count="1">
            <x v="17"/>
          </reference>
          <reference field="5" count="1" selected="false">
            <x v="33"/>
          </reference>
          <reference field="3" count="1" selected="false">
            <x v="2"/>
          </reference>
          <reference field="2" count="1" selected="false">
            <x v="5"/>
          </reference>
        </references>
      </pivotArea>
    </format>
    <format dxfId="67">
      <pivotArea dataOnly="0" labelOnly="1" fieldPosition="0">
        <references count="5">
          <reference field="8" count="1">
            <x v="16"/>
          </reference>
          <reference field="6" count="1" selected="false">
            <x v="3"/>
          </reference>
          <reference field="5" count="1" selected="false">
            <x v="42"/>
          </reference>
          <reference field="3" count="1" selected="false">
            <x v="0"/>
          </reference>
          <reference field="2" count="1" selected="false">
            <x v="5"/>
          </reference>
        </references>
      </pivotArea>
    </format>
    <format dxfId="68">
      <pivotArea dataOnly="0" labelOnly="1" fieldPosition="0">
        <references count="5">
          <reference field="8" count="1">
            <x v="3"/>
          </reference>
          <reference field="6" count="1" selected="false">
            <x v="6"/>
          </reference>
          <reference field="5" count="1" selected="false">
            <x v="10"/>
          </reference>
          <reference field="3" count="1" selected="false">
            <x v="1"/>
          </reference>
          <reference field="2" count="1" selected="false">
            <x v="5"/>
          </reference>
        </references>
      </pivotArea>
    </format>
    <format dxfId="69">
      <pivotArea dataOnly="0" labelOnly="1" fieldPosition="0">
        <references count="5">
          <reference field="8" count="1">
            <x v="18"/>
          </reference>
          <reference field="6" count="1" selected="false">
            <x v="12"/>
          </reference>
          <reference field="5" count="1" selected="false">
            <x v="12"/>
          </reference>
          <reference field="3" count="1" selected="false">
            <x v="1"/>
          </reference>
          <reference field="2" count="1" selected="false">
            <x v="5"/>
          </reference>
        </references>
      </pivotArea>
    </format>
    <format dxfId="70">
      <pivotArea dataOnly="0" labelOnly="1" fieldPosition="0">
        <references count="5">
          <reference field="8" count="1">
            <x v="17"/>
          </reference>
          <reference field="6" count="1" selected="false">
            <x v="10"/>
          </reference>
          <reference field="5" count="1" selected="false">
            <x v="29"/>
          </reference>
          <reference field="3" count="1" selected="false">
            <x v="1"/>
          </reference>
          <reference field="2" count="1" selected="false">
            <x v="5"/>
          </reference>
        </references>
      </pivotArea>
    </format>
    <format dxfId="71">
      <pivotArea dataOnly="0" labelOnly="1" fieldPosition="0">
        <references count="5">
          <reference field="8" count="1">
            <x v="19"/>
          </reference>
          <reference field="6" count="1" selected="false">
            <x v="19"/>
          </reference>
          <reference field="5" count="1" selected="false">
            <x v="1"/>
          </reference>
          <reference field="3" count="1" selected="false">
            <x v="2"/>
          </reference>
          <reference field="2" count="1" selected="false">
            <x v="5"/>
          </reference>
        </references>
      </pivotArea>
    </format>
    <format dxfId="72">
      <pivotArea dataOnly="0" labelOnly="1" fieldPosition="0">
        <references count="5">
          <reference field="8" count="1">
            <x v="97"/>
          </reference>
          <reference field="6" count="1" selected="false">
            <x v="20"/>
          </reference>
          <reference field="5" count="1" selected="false">
            <x v="4"/>
          </reference>
          <reference field="3" count="1" selected="false">
            <x v="2"/>
          </reference>
          <reference field="2" count="1" selected="false">
            <x v="5"/>
          </reference>
        </references>
      </pivotArea>
    </format>
    <format dxfId="73">
      <pivotArea dataOnly="0" labelOnly="1" fieldPosition="0">
        <references count="5">
          <reference field="8" count="1">
            <x v="95"/>
          </reference>
          <reference field="6" count="1" selected="false">
            <x v="16"/>
          </reference>
          <reference field="5" count="1" selected="false">
            <x v="32"/>
          </reference>
          <reference field="3" count="1" selected="false">
            <x v="2"/>
          </reference>
          <reference field="2" count="1" selected="false">
            <x v="5"/>
          </reference>
        </references>
      </pivotArea>
    </format>
    <format dxfId="74">
      <pivotArea dataOnly="0" labelOnly="1" fieldPosition="0">
        <references count="5">
          <reference field="8" count="1">
            <x v="96"/>
          </reference>
          <reference field="6" count="1" selected="false">
            <x v="17"/>
          </reference>
          <reference field="5" count="1" selected="false">
            <x v="33"/>
          </reference>
          <reference field="3" count="1" selected="false">
            <x v="2"/>
          </reference>
          <reference field="2" count="1" selected="false">
            <x v="5"/>
          </reference>
        </references>
      </pivotArea>
    </format>
    <format dxfId="75">
      <pivotArea dataOnly="0" labelOnly="1" fieldPosition="0">
        <references count="4">
          <reference field="6" count="1">
            <x v="3"/>
          </reference>
          <reference field="5" count="1" selected="false">
            <x v="42"/>
          </reference>
          <reference field="3" count="1" selected="false">
            <x v="0"/>
          </reference>
          <reference field="2" count="1" selected="false">
            <x v="5"/>
          </reference>
        </references>
      </pivotArea>
    </format>
    <format dxfId="76">
      <pivotArea dataOnly="0" labelOnly="1" fieldPosition="0">
        <references count="4">
          <reference field="6" count="1">
            <x v="6"/>
          </reference>
          <reference field="5" count="1" selected="false">
            <x v="10"/>
          </reference>
          <reference field="3" count="1" selected="false">
            <x v="1"/>
          </reference>
          <reference field="2" count="1" selected="false">
            <x v="5"/>
          </reference>
        </references>
      </pivotArea>
    </format>
    <format dxfId="77">
      <pivotArea dataOnly="0" labelOnly="1" fieldPosition="0">
        <references count="4">
          <reference field="6" count="1">
            <x v="12"/>
          </reference>
          <reference field="5" count="1" selected="false">
            <x v="12"/>
          </reference>
          <reference field="3" count="1" selected="false">
            <x v="1"/>
          </reference>
          <reference field="2" count="1" selected="false">
            <x v="5"/>
          </reference>
        </references>
      </pivotArea>
    </format>
    <format dxfId="78">
      <pivotArea dataOnly="0" labelOnly="1" fieldPosition="0">
        <references count="4">
          <reference field="6" count="1">
            <x v="10"/>
          </reference>
          <reference field="5" count="1" selected="false">
            <x v="29"/>
          </reference>
          <reference field="3" count="1" selected="false">
            <x v="1"/>
          </reference>
          <reference field="2" count="1" selected="false">
            <x v="5"/>
          </reference>
        </references>
      </pivotArea>
    </format>
    <format dxfId="79">
      <pivotArea dataOnly="0" labelOnly="1" fieldPosition="0">
        <references count="4">
          <reference field="6" count="1">
            <x v="19"/>
          </reference>
          <reference field="5" count="1" selected="false">
            <x v="1"/>
          </reference>
          <reference field="3" count="1" selected="false">
            <x v="2"/>
          </reference>
          <reference field="2" count="1" selected="false">
            <x v="5"/>
          </reference>
        </references>
      </pivotArea>
    </format>
    <format dxfId="80">
      <pivotArea dataOnly="0" labelOnly="1" fieldPosition="0">
        <references count="4">
          <reference field="6" count="1">
            <x v="20"/>
          </reference>
          <reference field="5" count="1" selected="false">
            <x v="4"/>
          </reference>
          <reference field="3" count="1" selected="false">
            <x v="2"/>
          </reference>
          <reference field="2" count="1" selected="false">
            <x v="5"/>
          </reference>
        </references>
      </pivotArea>
    </format>
    <format dxfId="81">
      <pivotArea dataOnly="0" labelOnly="1" fieldPosition="0">
        <references count="4">
          <reference field="6" count="1">
            <x v="16"/>
          </reference>
          <reference field="5" count="1" selected="false">
            <x v="32"/>
          </reference>
          <reference field="3" count="1" selected="false">
            <x v="2"/>
          </reference>
          <reference field="2" count="1" selected="false">
            <x v="5"/>
          </reference>
        </references>
      </pivotArea>
    </format>
    <format dxfId="82">
      <pivotArea dataOnly="0" labelOnly="1" fieldPosition="0">
        <references count="4">
          <reference field="6" count="1">
            <x v="17"/>
          </reference>
          <reference field="5" count="1" selected="false">
            <x v="33"/>
          </reference>
          <reference field="3" count="1" selected="false">
            <x v="2"/>
          </reference>
          <reference field="2" count="1" selected="false">
            <x v="5"/>
          </reference>
        </references>
      </pivotArea>
    </format>
    <format dxfId="83">
      <pivotArea dataOnly="0" labelOnly="1" fieldPosition="0">
        <references count="5">
          <reference field="8" count="1">
            <x v="16"/>
          </reference>
          <reference field="6" count="1" selected="false">
            <x v="3"/>
          </reference>
          <reference field="5" count="1" selected="false">
            <x v="42"/>
          </reference>
          <reference field="3" count="1" selected="false">
            <x v="0"/>
          </reference>
          <reference field="2" count="1" selected="false">
            <x v="5"/>
          </reference>
        </references>
      </pivotArea>
    </format>
    <format dxfId="84">
      <pivotArea dataOnly="0" labelOnly="1" fieldPosition="0">
        <references count="5">
          <reference field="8" count="1">
            <x v="3"/>
          </reference>
          <reference field="6" count="1" selected="false">
            <x v="6"/>
          </reference>
          <reference field="5" count="1" selected="false">
            <x v="10"/>
          </reference>
          <reference field="3" count="1" selected="false">
            <x v="1"/>
          </reference>
          <reference field="2" count="1" selected="false">
            <x v="5"/>
          </reference>
        </references>
      </pivotArea>
    </format>
    <format dxfId="85">
      <pivotArea dataOnly="0" labelOnly="1" fieldPosition="0">
        <references count="5">
          <reference field="8" count="1">
            <x v="18"/>
          </reference>
          <reference field="6" count="1" selected="false">
            <x v="12"/>
          </reference>
          <reference field="5" count="1" selected="false">
            <x v="12"/>
          </reference>
          <reference field="3" count="1" selected="false">
            <x v="1"/>
          </reference>
          <reference field="2" count="1" selected="false">
            <x v="5"/>
          </reference>
        </references>
      </pivotArea>
    </format>
    <format dxfId="86">
      <pivotArea dataOnly="0" labelOnly="1" fieldPosition="0">
        <references count="5">
          <reference field="8" count="1">
            <x v="17"/>
          </reference>
          <reference field="6" count="1" selected="false">
            <x v="10"/>
          </reference>
          <reference field="5" count="1" selected="false">
            <x v="29"/>
          </reference>
          <reference field="3" count="1" selected="false">
            <x v="1"/>
          </reference>
          <reference field="2" count="1" selected="false">
            <x v="5"/>
          </reference>
        </references>
      </pivotArea>
    </format>
    <format dxfId="87">
      <pivotArea dataOnly="0" labelOnly="1" fieldPosition="0">
        <references count="5">
          <reference field="8" count="1">
            <x v="19"/>
          </reference>
          <reference field="6" count="1" selected="false">
            <x v="19"/>
          </reference>
          <reference field="5" count="1" selected="false">
            <x v="1"/>
          </reference>
          <reference field="3" count="1" selected="false">
            <x v="2"/>
          </reference>
          <reference field="2" count="1" selected="false">
            <x v="5"/>
          </reference>
        </references>
      </pivotArea>
    </format>
    <format dxfId="88">
      <pivotArea dataOnly="0" labelOnly="1" fieldPosition="0">
        <references count="5">
          <reference field="8" count="1">
            <x v="97"/>
          </reference>
          <reference field="6" count="1" selected="false">
            <x v="20"/>
          </reference>
          <reference field="5" count="1" selected="false">
            <x v="4"/>
          </reference>
          <reference field="3" count="1" selected="false">
            <x v="2"/>
          </reference>
          <reference field="2" count="1" selected="false">
            <x v="5"/>
          </reference>
        </references>
      </pivotArea>
    </format>
    <format dxfId="89">
      <pivotArea dataOnly="0" labelOnly="1" fieldPosition="0">
        <references count="5">
          <reference field="8" count="1">
            <x v="95"/>
          </reference>
          <reference field="6" count="1" selected="false">
            <x v="16"/>
          </reference>
          <reference field="5" count="1" selected="false">
            <x v="32"/>
          </reference>
          <reference field="3" count="1" selected="false">
            <x v="2"/>
          </reference>
          <reference field="2" count="1" selected="false">
            <x v="5"/>
          </reference>
        </references>
      </pivotArea>
    </format>
    <format dxfId="90">
      <pivotArea dataOnly="0" labelOnly="1" fieldPosition="0">
        <references count="5">
          <reference field="8" count="1">
            <x v="96"/>
          </reference>
          <reference field="6" count="1" selected="false">
            <x v="17"/>
          </reference>
          <reference field="5" count="1" selected="false">
            <x v="33"/>
          </reference>
          <reference field="3" count="1" selected="false">
            <x v="2"/>
          </reference>
          <reference field="2" count="1" selected="false">
            <x v="5"/>
          </reference>
        </references>
      </pivotArea>
    </format>
    <format dxfId="91">
      <pivotArea dataOnly="0" labelOnly="1" fieldPosition="0">
        <references count="3">
          <reference field="5" count="1">
            <x v="42"/>
          </reference>
          <reference field="3" count="1" selected="false">
            <x v="0"/>
          </reference>
          <reference field="2" count="1" selected="false">
            <x v="5"/>
          </reference>
        </references>
      </pivotArea>
    </format>
    <format dxfId="92">
      <pivotArea dataOnly="0" labelOnly="1" fieldPosition="0">
        <references count="3">
          <reference field="5" count="1">
            <x v="10"/>
          </reference>
          <reference field="3" count="1" selected="false">
            <x v="1"/>
          </reference>
          <reference field="2" count="1" selected="false">
            <x v="5"/>
          </reference>
        </references>
      </pivotArea>
    </format>
    <format dxfId="93">
      <pivotArea dataOnly="0" labelOnly="1" fieldPosition="0">
        <references count="3">
          <reference field="5" count="1">
            <x v="12"/>
          </reference>
          <reference field="3" count="1" selected="false">
            <x v="1"/>
          </reference>
          <reference field="2" count="1" selected="false">
            <x v="5"/>
          </reference>
        </references>
      </pivotArea>
    </format>
    <format dxfId="94">
      <pivotArea dataOnly="0" labelOnly="1" fieldPosition="0">
        <references count="3">
          <reference field="5" count="1">
            <x v="27"/>
          </reference>
          <reference field="3" count="1" selected="false">
            <x v="1"/>
          </reference>
          <reference field="2" count="1" selected="false">
            <x v="5"/>
          </reference>
        </references>
      </pivotArea>
    </format>
    <format dxfId="95">
      <pivotArea dataOnly="0" labelOnly="1" fieldPosition="0">
        <references count="3">
          <reference field="5" count="1">
            <x v="29"/>
          </reference>
          <reference field="3" count="1" selected="false">
            <x v="1"/>
          </reference>
          <reference field="2" count="1" selected="false">
            <x v="5"/>
          </reference>
        </references>
      </pivotArea>
    </format>
    <format dxfId="96">
      <pivotArea dataOnly="0" labelOnly="1" fieldPosition="0">
        <references count="3">
          <reference field="5" count="1">
            <x v="1"/>
          </reference>
          <reference field="3" count="1" selected="false">
            <x v="2"/>
          </reference>
          <reference field="2" count="1" selected="false">
            <x v="5"/>
          </reference>
        </references>
      </pivotArea>
    </format>
    <format dxfId="97">
      <pivotArea dataOnly="0" labelOnly="1" fieldPosition="0">
        <references count="3">
          <reference field="5" count="1">
            <x v="4"/>
          </reference>
          <reference field="3" count="1" selected="false">
            <x v="2"/>
          </reference>
          <reference field="2" count="1" selected="false">
            <x v="5"/>
          </reference>
        </references>
      </pivotArea>
    </format>
    <format dxfId="98">
      <pivotArea dataOnly="0" labelOnly="1" fieldPosition="0">
        <references count="3">
          <reference field="5" count="1">
            <x v="32"/>
          </reference>
          <reference field="3" count="1" selected="false">
            <x v="2"/>
          </reference>
          <reference field="2" count="1" selected="false">
            <x v="5"/>
          </reference>
        </references>
      </pivotArea>
    </format>
    <format dxfId="99">
      <pivotArea dataOnly="0" labelOnly="1" fieldPosition="0">
        <references count="3">
          <reference field="5" count="1">
            <x v="33"/>
          </reference>
          <reference field="3" count="1" selected="false">
            <x v="2"/>
          </reference>
          <reference field="2" count="1" selected="false">
            <x v="5"/>
          </reference>
        </references>
      </pivotArea>
    </format>
    <format dxfId="100">
      <pivotArea dataOnly="0" labelOnly="1" fieldPosition="0">
        <references count="3">
          <reference field="5" count="1">
            <x v="40"/>
          </reference>
          <reference field="3" count="1" selected="false">
            <x v="0"/>
          </reference>
          <reference field="2" count="1" selected="false">
            <x v="3"/>
          </reference>
        </references>
      </pivotArea>
    </format>
    <format dxfId="101">
      <pivotArea dataOnly="0" labelOnly="1" fieldPosition="0">
        <references count="3">
          <reference field="5" count="1">
            <x v="42"/>
          </reference>
          <reference field="3" count="1" selected="false">
            <x v="0"/>
          </reference>
          <reference field="2" count="1" selected="false">
            <x v="3"/>
          </reference>
        </references>
      </pivotArea>
    </format>
    <format dxfId="102">
      <pivotArea dataOnly="0" labelOnly="1" fieldPosition="0">
        <references count="3">
          <reference field="5" count="1">
            <x v="44"/>
          </reference>
          <reference field="3" count="1" selected="false">
            <x v="0"/>
          </reference>
          <reference field="2" count="1" selected="false">
            <x v="3"/>
          </reference>
        </references>
      </pivotArea>
    </format>
    <format dxfId="103">
      <pivotArea dataOnly="0" labelOnly="1" fieldPosition="0">
        <references count="3">
          <reference field="5" count="1">
            <x v="10"/>
          </reference>
          <reference field="3" count="1" selected="false">
            <x v="1"/>
          </reference>
          <reference field="2" count="1" selected="false">
            <x v="3"/>
          </reference>
        </references>
      </pivotArea>
    </format>
    <format dxfId="104">
      <pivotArea dataOnly="0" labelOnly="1" fieldPosition="0">
        <references count="3">
          <reference field="5" count="1">
            <x v="27"/>
          </reference>
          <reference field="3" count="1" selected="false">
            <x v="1"/>
          </reference>
          <reference field="2" count="1" selected="false">
            <x v="3"/>
          </reference>
        </references>
      </pivotArea>
    </format>
    <format dxfId="105">
      <pivotArea dataOnly="0" labelOnly="1" fieldPosition="0">
        <references count="3">
          <reference field="5" count="1">
            <x v="29"/>
          </reference>
          <reference field="3" count="1" selected="false">
            <x v="1"/>
          </reference>
          <reference field="2" count="1" selected="false">
            <x v="3"/>
          </reference>
        </references>
      </pivotArea>
    </format>
    <format dxfId="106">
      <pivotArea dataOnly="0" labelOnly="1" fieldPosition="0">
        <references count="3">
          <reference field="5" count="1">
            <x v="30"/>
          </reference>
          <reference field="3" count="1" selected="false">
            <x v="1"/>
          </reference>
          <reference field="2" count="1" selected="false">
            <x v="3"/>
          </reference>
        </references>
      </pivotArea>
    </format>
    <format dxfId="107">
      <pivotArea dataOnly="0" labelOnly="1" fieldPosition="0">
        <references count="3">
          <reference field="5" count="1">
            <x v="1"/>
          </reference>
          <reference field="3" count="1" selected="false">
            <x v="2"/>
          </reference>
          <reference field="2" count="1" selected="false">
            <x v="3"/>
          </reference>
        </references>
      </pivotArea>
    </format>
    <format dxfId="108">
      <pivotArea dataOnly="0" labelOnly="1" fieldPosition="0">
        <references count="3">
          <reference field="5" count="1">
            <x v="4"/>
          </reference>
          <reference field="3" count="1" selected="false">
            <x v="2"/>
          </reference>
          <reference field="2" count="1" selected="false">
            <x v="3"/>
          </reference>
        </references>
      </pivotArea>
    </format>
    <format dxfId="109">
      <pivotArea dataOnly="0" labelOnly="1" fieldPosition="0">
        <references count="3">
          <reference field="5" count="1">
            <x v="13"/>
          </reference>
          <reference field="3" count="1" selected="false">
            <x v="2"/>
          </reference>
          <reference field="2" count="1" selected="false">
            <x v="3"/>
          </reference>
        </references>
      </pivotArea>
    </format>
    <format dxfId="110">
      <pivotArea dataOnly="0" labelOnly="1" fieldPosition="0">
        <references count="3">
          <reference field="5" count="1">
            <x v="14"/>
          </reference>
          <reference field="3" count="1" selected="false">
            <x v="2"/>
          </reference>
          <reference field="2" count="1" selected="false">
            <x v="3"/>
          </reference>
        </references>
      </pivotArea>
    </format>
    <format dxfId="111">
      <pivotArea dataOnly="0" labelOnly="1" fieldPosition="0">
        <references count="3">
          <reference field="5" count="1">
            <x v="32"/>
          </reference>
          <reference field="3" count="1" selected="false">
            <x v="2"/>
          </reference>
          <reference field="2" count="1" selected="false">
            <x v="3"/>
          </reference>
        </references>
      </pivotArea>
    </format>
    <format dxfId="112">
      <pivotArea dataOnly="0" labelOnly="1" fieldPosition="0">
        <references count="3">
          <reference field="5" count="1">
            <x v="33"/>
          </reference>
          <reference field="3" count="1" selected="false">
            <x v="2"/>
          </reference>
          <reference field="2" count="1" selected="false">
            <x v="3"/>
          </reference>
        </references>
      </pivotArea>
    </format>
    <format dxfId="113">
      <pivotArea dataOnly="0" labelOnly="1" fieldPosition="0">
        <references count="3">
          <reference field="5" count="1">
            <x v="44"/>
          </reference>
          <reference field="3" count="1" selected="false">
            <x v="0"/>
          </reference>
          <reference field="2" count="1" selected="false">
            <x v="2"/>
          </reference>
        </references>
      </pivotArea>
    </format>
    <format dxfId="114">
      <pivotArea dataOnly="0" labelOnly="1" fieldPosition="0">
        <references count="3">
          <reference field="5" count="1">
            <x v="10"/>
          </reference>
          <reference field="3" count="1" selected="false">
            <x v="1"/>
          </reference>
          <reference field="2" count="1" selected="false">
            <x v="2"/>
          </reference>
        </references>
      </pivotArea>
    </format>
    <format dxfId="115">
      <pivotArea dataOnly="0" labelOnly="1" fieldPosition="0">
        <references count="3">
          <reference field="5" count="1">
            <x v="30"/>
          </reference>
          <reference field="3" count="1" selected="false">
            <x v="1"/>
          </reference>
          <reference field="2" count="1" selected="false">
            <x v="2"/>
          </reference>
        </references>
      </pivotArea>
    </format>
    <format dxfId="116">
      <pivotArea dataOnly="0" labelOnly="1" fieldPosition="0">
        <references count="3">
          <reference field="5" count="1">
            <x v="1"/>
          </reference>
          <reference field="3" count="1" selected="false">
            <x v="2"/>
          </reference>
          <reference field="2" count="1" selected="false">
            <x v="2"/>
          </reference>
        </references>
      </pivotArea>
    </format>
    <format dxfId="117">
      <pivotArea dataOnly="0" labelOnly="1" fieldPosition="0">
        <references count="3">
          <reference field="5" count="1">
            <x v="13"/>
          </reference>
          <reference field="3" count="1" selected="false">
            <x v="2"/>
          </reference>
          <reference field="2" count="1" selected="false">
            <x v="2"/>
          </reference>
        </references>
      </pivotArea>
    </format>
    <format dxfId="118">
      <pivotArea dataOnly="0" labelOnly="1" fieldPosition="0">
        <references count="3">
          <reference field="5" count="1">
            <x v="0"/>
          </reference>
          <reference field="3" count="1" selected="false">
            <x v="0"/>
          </reference>
          <reference field="2" count="1" selected="false">
            <x v="0"/>
          </reference>
        </references>
      </pivotArea>
    </format>
    <format dxfId="119">
      <pivotArea dataOnly="0" labelOnly="1" fieldPosition="0">
        <references count="3">
          <reference field="5" count="1">
            <x v="39"/>
          </reference>
          <reference field="3" count="1" selected="false">
            <x v="0"/>
          </reference>
          <reference field="2" count="1" selected="false">
            <x v="0"/>
          </reference>
        </references>
      </pivotArea>
    </format>
    <format dxfId="120">
      <pivotArea dataOnly="0" labelOnly="1" fieldPosition="0">
        <references count="3">
          <reference field="5" count="1">
            <x v="41"/>
          </reference>
          <reference field="3" count="1" selected="false">
            <x v="0"/>
          </reference>
          <reference field="2" count="1" selected="false">
            <x v="0"/>
          </reference>
        </references>
      </pivotArea>
    </format>
    <format dxfId="121">
      <pivotArea dataOnly="0" labelOnly="1" fieldPosition="0">
        <references count="3">
          <reference field="5" count="1">
            <x v="44"/>
          </reference>
          <reference field="3" count="1" selected="false">
            <x v="0"/>
          </reference>
          <reference field="2" count="1" selected="false">
            <x v="0"/>
          </reference>
        </references>
      </pivotArea>
    </format>
    <format dxfId="122">
      <pivotArea dataOnly="0" labelOnly="1" fieldPosition="0">
        <references count="3">
          <reference field="5" count="1">
            <x v="8"/>
          </reference>
          <reference field="3" count="1" selected="false">
            <x v="1"/>
          </reference>
          <reference field="2" count="1" selected="false">
            <x v="0"/>
          </reference>
        </references>
      </pivotArea>
    </format>
    <format dxfId="123">
      <pivotArea dataOnly="0" labelOnly="1" fieldPosition="0">
        <references count="3">
          <reference field="5" count="1">
            <x v="9"/>
          </reference>
          <reference field="3" count="1" selected="false">
            <x v="1"/>
          </reference>
          <reference field="2" count="1" selected="false">
            <x v="0"/>
          </reference>
        </references>
      </pivotArea>
    </format>
    <format dxfId="124">
      <pivotArea dataOnly="0" labelOnly="1" fieldPosition="0">
        <references count="3">
          <reference field="5" count="1">
            <x v="10"/>
          </reference>
          <reference field="3" count="1" selected="false">
            <x v="1"/>
          </reference>
          <reference field="2" count="1" selected="false">
            <x v="0"/>
          </reference>
        </references>
      </pivotArea>
    </format>
    <format dxfId="125">
      <pivotArea dataOnly="0" labelOnly="1" fieldPosition="0">
        <references count="3">
          <reference field="5" count="1">
            <x v="11"/>
          </reference>
          <reference field="3" count="1" selected="false">
            <x v="1"/>
          </reference>
          <reference field="2" count="1" selected="false">
            <x v="0"/>
          </reference>
        </references>
      </pivotArea>
    </format>
    <format dxfId="126">
      <pivotArea dataOnly="0" labelOnly="1" fieldPosition="0">
        <references count="3">
          <reference field="5" count="1">
            <x v="27"/>
          </reference>
          <reference field="3" count="1" selected="false">
            <x v="1"/>
          </reference>
          <reference field="2" count="1" selected="false">
            <x v="0"/>
          </reference>
        </references>
      </pivotArea>
    </format>
    <format dxfId="127">
      <pivotArea dataOnly="0" labelOnly="1" fieldPosition="0">
        <references count="3">
          <reference field="5" count="1">
            <x v="28"/>
          </reference>
          <reference field="3" count="1" selected="false">
            <x v="1"/>
          </reference>
          <reference field="2" count="1" selected="false">
            <x v="0"/>
          </reference>
        </references>
      </pivotArea>
    </format>
    <format dxfId="128">
      <pivotArea dataOnly="0" labelOnly="1" fieldPosition="0">
        <references count="3">
          <reference field="5" count="1">
            <x v="29"/>
          </reference>
          <reference field="3" count="1" selected="false">
            <x v="1"/>
          </reference>
          <reference field="2" count="1" selected="false">
            <x v="0"/>
          </reference>
        </references>
      </pivotArea>
    </format>
    <format dxfId="129">
      <pivotArea dataOnly="0" labelOnly="1" fieldPosition="0">
        <references count="3">
          <reference field="5" count="1">
            <x v="30"/>
          </reference>
          <reference field="3" count="1" selected="false">
            <x v="1"/>
          </reference>
          <reference field="2" count="1" selected="false">
            <x v="0"/>
          </reference>
        </references>
      </pivotArea>
    </format>
    <format dxfId="130">
      <pivotArea dataOnly="0" labelOnly="1" fieldPosition="0">
        <references count="3">
          <reference field="5" count="1">
            <x v="1"/>
          </reference>
          <reference field="3" count="1" selected="false">
            <x v="2"/>
          </reference>
          <reference field="2" count="1" selected="false">
            <x v="0"/>
          </reference>
        </references>
      </pivotArea>
    </format>
    <format dxfId="131">
      <pivotArea dataOnly="0" labelOnly="1" fieldPosition="0">
        <references count="3">
          <reference field="5" count="1">
            <x v="3"/>
          </reference>
          <reference field="3" count="1" selected="false">
            <x v="2"/>
          </reference>
          <reference field="2" count="1" selected="false">
            <x v="0"/>
          </reference>
        </references>
      </pivotArea>
    </format>
    <format dxfId="132">
      <pivotArea dataOnly="0" labelOnly="1" fieldPosition="0">
        <references count="3">
          <reference field="5" count="1">
            <x v="5"/>
          </reference>
          <reference field="3" count="1" selected="false">
            <x v="2"/>
          </reference>
          <reference field="2" count="1" selected="false">
            <x v="0"/>
          </reference>
        </references>
      </pivotArea>
    </format>
    <format dxfId="133">
      <pivotArea dataOnly="0" labelOnly="1" fieldPosition="0">
        <references count="3">
          <reference field="5" count="1">
            <x v="6"/>
          </reference>
          <reference field="3" count="1" selected="false">
            <x v="2"/>
          </reference>
          <reference field="2" count="1" selected="false">
            <x v="0"/>
          </reference>
        </references>
      </pivotArea>
    </format>
    <format dxfId="134">
      <pivotArea dataOnly="0" labelOnly="1" fieldPosition="0">
        <references count="3">
          <reference field="5" count="1">
            <x v="13"/>
          </reference>
          <reference field="3" count="1" selected="false">
            <x v="2"/>
          </reference>
          <reference field="2" count="1" selected="false">
            <x v="0"/>
          </reference>
        </references>
      </pivotArea>
    </format>
    <format dxfId="135">
      <pivotArea dataOnly="0" labelOnly="1" fieldPosition="0">
        <references count="3">
          <reference field="5" count="1">
            <x v="14"/>
          </reference>
          <reference field="3" count="1" selected="false">
            <x v="2"/>
          </reference>
          <reference field="2" count="1" selected="false">
            <x v="0"/>
          </reference>
        </references>
      </pivotArea>
    </format>
    <format dxfId="136">
      <pivotArea dataOnly="0" labelOnly="1" fieldPosition="0">
        <references count="3">
          <reference field="5" count="1">
            <x v="15"/>
          </reference>
          <reference field="3" count="1" selected="false">
            <x v="2"/>
          </reference>
          <reference field="2" count="1" selected="false">
            <x v="0"/>
          </reference>
        </references>
      </pivotArea>
    </format>
    <format dxfId="137">
      <pivotArea dataOnly="0" labelOnly="1" fieldPosition="0">
        <references count="3">
          <reference field="5" count="1">
            <x v="31"/>
          </reference>
          <reference field="3" count="1" selected="false">
            <x v="2"/>
          </reference>
          <reference field="2" count="1" selected="false">
            <x v="0"/>
          </reference>
        </references>
      </pivotArea>
    </format>
    <format dxfId="138">
      <pivotArea dataOnly="0" labelOnly="1" fieldPosition="0">
        <references count="3">
          <reference field="5" count="1">
            <x v="33"/>
          </reference>
          <reference field="3" count="1" selected="false">
            <x v="2"/>
          </reference>
          <reference field="2" count="1" selected="false">
            <x v="0"/>
          </reference>
        </references>
      </pivotArea>
    </format>
    <format dxfId="139">
      <pivotArea dataOnly="0" labelOnly="1" fieldPosition="0">
        <references count="3">
          <reference field="5" count="1">
            <x v="40"/>
          </reference>
          <reference field="3" count="1" selected="false">
            <x v="0"/>
          </reference>
          <reference field="2" count="1" selected="false">
            <x v="4"/>
          </reference>
        </references>
      </pivotArea>
    </format>
    <format dxfId="140">
      <pivotArea dataOnly="0" labelOnly="1" fieldPosition="0">
        <references count="3">
          <reference field="5" count="1">
            <x v="42"/>
          </reference>
          <reference field="3" count="1" selected="false">
            <x v="0"/>
          </reference>
          <reference field="2" count="1" selected="false">
            <x v="4"/>
          </reference>
        </references>
      </pivotArea>
    </format>
    <format dxfId="141">
      <pivotArea dataOnly="0" labelOnly="1" fieldPosition="0">
        <references count="3">
          <reference field="5" count="1">
            <x v="44"/>
          </reference>
          <reference field="3" count="1" selected="false">
            <x v="0"/>
          </reference>
          <reference field="2" count="1" selected="false">
            <x v="4"/>
          </reference>
        </references>
      </pivotArea>
    </format>
    <format dxfId="142">
      <pivotArea dataOnly="0" labelOnly="1" fieldPosition="0">
        <references count="3">
          <reference field="5" count="1">
            <x v="10"/>
          </reference>
          <reference field="3" count="1" selected="false">
            <x v="1"/>
          </reference>
          <reference field="2" count="1" selected="false">
            <x v="4"/>
          </reference>
        </references>
      </pivotArea>
    </format>
    <format dxfId="143">
      <pivotArea dataOnly="0" labelOnly="1" fieldPosition="0">
        <references count="3">
          <reference field="5" count="1">
            <x v="11"/>
          </reference>
          <reference field="3" count="1" selected="false">
            <x v="1"/>
          </reference>
          <reference field="2" count="1" selected="false">
            <x v="4"/>
          </reference>
        </references>
      </pivotArea>
    </format>
    <format dxfId="144">
      <pivotArea dataOnly="0" labelOnly="1" fieldPosition="0">
        <references count="3">
          <reference field="5" count="1">
            <x v="27"/>
          </reference>
          <reference field="3" count="1" selected="false">
            <x v="1"/>
          </reference>
          <reference field="2" count="1" selected="false">
            <x v="4"/>
          </reference>
        </references>
      </pivotArea>
    </format>
    <format dxfId="145">
      <pivotArea dataOnly="0" labelOnly="1" fieldPosition="0">
        <references count="3">
          <reference field="5" count="1">
            <x v="1"/>
          </reference>
          <reference field="3" count="1" selected="false">
            <x v="2"/>
          </reference>
          <reference field="2" count="1" selected="false">
            <x v="4"/>
          </reference>
        </references>
      </pivotArea>
    </format>
    <format dxfId="146">
      <pivotArea dataOnly="0" labelOnly="1" fieldPosition="0">
        <references count="3">
          <reference field="5" count="1">
            <x v="4"/>
          </reference>
          <reference field="3" count="1" selected="false">
            <x v="2"/>
          </reference>
          <reference field="2" count="1" selected="false">
            <x v="4"/>
          </reference>
        </references>
      </pivotArea>
    </format>
    <format dxfId="147">
      <pivotArea dataOnly="0" labelOnly="1" fieldPosition="0">
        <references count="3">
          <reference field="5" count="1">
            <x v="13"/>
          </reference>
          <reference field="3" count="1" selected="false">
            <x v="2"/>
          </reference>
          <reference field="2" count="1" selected="false">
            <x v="4"/>
          </reference>
        </references>
      </pivotArea>
    </format>
    <format dxfId="148">
      <pivotArea dataOnly="0" labelOnly="1" fieldPosition="0">
        <references count="3">
          <reference field="5" count="1">
            <x v="33"/>
          </reference>
          <reference field="3" count="1" selected="false">
            <x v="2"/>
          </reference>
          <reference field="2" count="1" selected="false">
            <x v="4"/>
          </reference>
        </references>
      </pivotArea>
    </format>
    <format dxfId="149">
      <pivotArea dataOnly="0" labelOnly="1" fieldPosition="0">
        <references count="3">
          <reference field="5" count="1">
            <x v="43"/>
          </reference>
          <reference field="3" count="1" selected="false">
            <x v="0"/>
          </reference>
          <reference field="2" count="1" selected="false">
            <x v="6"/>
          </reference>
        </references>
      </pivotArea>
    </format>
    <format dxfId="150">
      <pivotArea dataOnly="0" labelOnly="1" fieldPosition="0">
        <references count="3">
          <reference field="5" count="1">
            <x v="9"/>
          </reference>
          <reference field="3" count="1" selected="false">
            <x v="1"/>
          </reference>
          <reference field="2" count="1" selected="false">
            <x v="6"/>
          </reference>
        </references>
      </pivotArea>
    </format>
    <format dxfId="151">
      <pivotArea dataOnly="0" labelOnly="1" fieldPosition="0">
        <references count="3">
          <reference field="5" count="1">
            <x v="12"/>
          </reference>
          <reference field="3" count="1" selected="false">
            <x v="1"/>
          </reference>
          <reference field="2" count="1" selected="false">
            <x v="6"/>
          </reference>
        </references>
      </pivotArea>
    </format>
    <format dxfId="152">
      <pivotArea dataOnly="0" labelOnly="1" fieldPosition="0">
        <references count="3">
          <reference field="5" count="1">
            <x v="27"/>
          </reference>
          <reference field="3" count="1" selected="false">
            <x v="1"/>
          </reference>
          <reference field="2" count="1" selected="false">
            <x v="6"/>
          </reference>
        </references>
      </pivotArea>
    </format>
    <format dxfId="153">
      <pivotArea dataOnly="0" labelOnly="1" fieldPosition="0">
        <references count="3">
          <reference field="5" count="1">
            <x v="28"/>
          </reference>
          <reference field="3" count="1" selected="false">
            <x v="1"/>
          </reference>
          <reference field="2" count="1" selected="false">
            <x v="6"/>
          </reference>
        </references>
      </pivotArea>
    </format>
    <format dxfId="154">
      <pivotArea dataOnly="0" labelOnly="1" fieldPosition="0">
        <references count="3">
          <reference field="5" count="1">
            <x v="29"/>
          </reference>
          <reference field="3" count="1" selected="false">
            <x v="1"/>
          </reference>
          <reference field="2" count="1" selected="false">
            <x v="6"/>
          </reference>
        </references>
      </pivotArea>
    </format>
    <format dxfId="155">
      <pivotArea dataOnly="0" labelOnly="1" fieldPosition="0">
        <references count="3">
          <reference field="5" count="1">
            <x v="7"/>
          </reference>
          <reference field="3" count="1" selected="false">
            <x v="2"/>
          </reference>
          <reference field="2" count="1" selected="false">
            <x v="6"/>
          </reference>
        </references>
      </pivotArea>
    </format>
    <format dxfId="156">
      <pivotArea dataOnly="0" labelOnly="1" fieldPosition="0">
        <references count="3">
          <reference field="5" count="1">
            <x v="32"/>
          </reference>
          <reference field="3" count="1" selected="false">
            <x v="2"/>
          </reference>
          <reference field="2" count="1" selected="false">
            <x v="6"/>
          </reference>
        </references>
      </pivotArea>
    </format>
    <format dxfId="157">
      <pivotArea dataOnly="0" labelOnly="1" fieldPosition="0">
        <references count="3">
          <reference field="5" count="1">
            <x v="0"/>
          </reference>
          <reference field="3" count="1" selected="false">
            <x v="0"/>
          </reference>
          <reference field="2" count="1" selected="false">
            <x v="1"/>
          </reference>
        </references>
      </pivotArea>
    </format>
    <format dxfId="158">
      <pivotArea dataOnly="0" labelOnly="1" fieldPosition="0">
        <references count="3">
          <reference field="5" count="1">
            <x v="9"/>
          </reference>
          <reference field="3" count="1" selected="false">
            <x v="1"/>
          </reference>
          <reference field="2" count="1" selected="false">
            <x v="1"/>
          </reference>
        </references>
      </pivotArea>
    </format>
    <format dxfId="159">
      <pivotArea dataOnly="0" labelOnly="1" fieldPosition="0">
        <references count="3">
          <reference field="5" count="1">
            <x v="10"/>
          </reference>
          <reference field="3" count="1" selected="false">
            <x v="1"/>
          </reference>
          <reference field="2" count="1" selected="false">
            <x v="1"/>
          </reference>
        </references>
      </pivotArea>
    </format>
    <format dxfId="160">
      <pivotArea dataOnly="0" labelOnly="1" fieldPosition="0">
        <references count="3">
          <reference field="5" count="1">
            <x v="29"/>
          </reference>
          <reference field="3" count="1" selected="false">
            <x v="1"/>
          </reference>
          <reference field="2" count="1" selected="false">
            <x v="1"/>
          </reference>
        </references>
      </pivotArea>
    </format>
    <format dxfId="161">
      <pivotArea dataOnly="0" labelOnly="1" fieldPosition="0">
        <references count="3">
          <reference field="5" count="1">
            <x v="1"/>
          </reference>
          <reference field="3" count="1" selected="false">
            <x v="2"/>
          </reference>
          <reference field="2" count="1" selected="false">
            <x v="1"/>
          </reference>
        </references>
      </pivotArea>
    </format>
    <format dxfId="162">
      <pivotArea dataOnly="0" labelOnly="1" fieldPosition="0">
        <references count="3">
          <reference field="5" count="1">
            <x v="2"/>
          </reference>
          <reference field="3" count="1" selected="false">
            <x v="2"/>
          </reference>
          <reference field="2" count="1" selected="false">
            <x v="1"/>
          </reference>
        </references>
      </pivotArea>
    </format>
    <format dxfId="163">
      <pivotArea dataOnly="0" labelOnly="1" fieldPosition="0">
        <references count="3">
          <reference field="5" count="1">
            <x v="4"/>
          </reference>
          <reference field="3" count="1" selected="false">
            <x v="2"/>
          </reference>
          <reference field="2" count="1" selected="false">
            <x v="1"/>
          </reference>
        </references>
      </pivotArea>
    </format>
    <format dxfId="164">
      <pivotArea dataOnly="0" labelOnly="1" fieldPosition="0">
        <references count="3">
          <reference field="5" count="1">
            <x v="7"/>
          </reference>
          <reference field="3" count="1" selected="false">
            <x v="2"/>
          </reference>
          <reference field="2" count="1" selected="false">
            <x v="1"/>
          </reference>
        </references>
      </pivotArea>
    </format>
    <format dxfId="165">
      <pivotArea dataOnly="0" labelOnly="1" fieldPosition="0">
        <references count="3">
          <reference field="5" count="1">
            <x v="14"/>
          </reference>
          <reference field="3" count="1" selected="false">
            <x v="2"/>
          </reference>
          <reference field="2" count="1" selected="false">
            <x v="1"/>
          </reference>
        </references>
      </pivotArea>
    </format>
    <format dxfId="166">
      <pivotArea dataOnly="0" labelOnly="1" fieldPosition="0">
        <references count="3">
          <reference field="5" count="1">
            <x v="33"/>
          </reference>
          <reference field="3" count="1" selected="false">
            <x v="2"/>
          </reference>
          <reference field="2" count="1" selected="false">
            <x v="1"/>
          </reference>
        </references>
      </pivotArea>
    </format>
    <format dxfId="167">
      <pivotArea dataOnly="0" labelOnly="1" fieldPosition="0">
        <references count="4">
          <reference field="6" count="1">
            <x v="3"/>
          </reference>
          <reference field="5" count="1" selected="false">
            <x v="42"/>
          </reference>
          <reference field="3" count="1" selected="false">
            <x v="0"/>
          </reference>
          <reference field="2" count="1" selected="false">
            <x v="5"/>
          </reference>
        </references>
      </pivotArea>
    </format>
    <format dxfId="168">
      <pivotArea dataOnly="0" labelOnly="1" fieldPosition="0">
        <references count="4">
          <reference field="6" count="1">
            <x v="6"/>
          </reference>
          <reference field="5" count="1" selected="false">
            <x v="10"/>
          </reference>
          <reference field="3" count="1" selected="false">
            <x v="1"/>
          </reference>
          <reference field="2" count="1" selected="false">
            <x v="5"/>
          </reference>
        </references>
      </pivotArea>
    </format>
    <format dxfId="169">
      <pivotArea dataOnly="0" labelOnly="1" fieldPosition="0">
        <references count="4">
          <reference field="6" count="1">
            <x v="12"/>
          </reference>
          <reference field="5" count="1" selected="false">
            <x v="12"/>
          </reference>
          <reference field="3" count="1" selected="false">
            <x v="1"/>
          </reference>
          <reference field="2" count="1" selected="false">
            <x v="5"/>
          </reference>
        </references>
      </pivotArea>
    </format>
    <format dxfId="170">
      <pivotArea dataOnly="0" labelOnly="1" fieldPosition="0">
        <references count="4">
          <reference field="6" count="1">
            <x v="10"/>
          </reference>
          <reference field="5" count="1" selected="false">
            <x v="29"/>
          </reference>
          <reference field="3" count="1" selected="false">
            <x v="1"/>
          </reference>
          <reference field="2" count="1" selected="false">
            <x v="5"/>
          </reference>
        </references>
      </pivotArea>
    </format>
    <format dxfId="171">
      <pivotArea dataOnly="0" labelOnly="1" fieldPosition="0">
        <references count="4">
          <reference field="6" count="1">
            <x v="19"/>
          </reference>
          <reference field="5" count="1" selected="false">
            <x v="1"/>
          </reference>
          <reference field="3" count="1" selected="false">
            <x v="2"/>
          </reference>
          <reference field="2" count="1" selected="false">
            <x v="5"/>
          </reference>
        </references>
      </pivotArea>
    </format>
    <format dxfId="172">
      <pivotArea dataOnly="0" labelOnly="1" fieldPosition="0">
        <references count="4">
          <reference field="6" count="1">
            <x v="20"/>
          </reference>
          <reference field="5" count="1" selected="false">
            <x v="4"/>
          </reference>
          <reference field="3" count="1" selected="false">
            <x v="2"/>
          </reference>
          <reference field="2" count="1" selected="false">
            <x v="5"/>
          </reference>
        </references>
      </pivotArea>
    </format>
    <format dxfId="173">
      <pivotArea dataOnly="0" labelOnly="1" fieldPosition="0">
        <references count="4">
          <reference field="6" count="1">
            <x v="16"/>
          </reference>
          <reference field="5" count="1" selected="false">
            <x v="32"/>
          </reference>
          <reference field="3" count="1" selected="false">
            <x v="2"/>
          </reference>
          <reference field="2" count="1" selected="false">
            <x v="5"/>
          </reference>
        </references>
      </pivotArea>
    </format>
    <format dxfId="174">
      <pivotArea dataOnly="0" labelOnly="1" fieldPosition="0">
        <references count="4">
          <reference field="6" count="1">
            <x v="17"/>
          </reference>
          <reference field="5" count="1" selected="false">
            <x v="33"/>
          </reference>
          <reference field="3" count="1" selected="false">
            <x v="2"/>
          </reference>
          <reference field="2" count="1" selected="false">
            <x v="5"/>
          </reference>
        </references>
      </pivotArea>
    </format>
    <format dxfId="175">
      <pivotArea dataOnly="0" labelOnly="1" fieldPosition="0">
        <references count="4">
          <reference field="6" count="1">
            <x v="1"/>
          </reference>
          <reference field="5" count="1" selected="false">
            <x v="40"/>
          </reference>
          <reference field="3" count="1" selected="false">
            <x v="0"/>
          </reference>
          <reference field="2" count="1" selected="false">
            <x v="3"/>
          </reference>
        </references>
      </pivotArea>
    </format>
    <format dxfId="176">
      <pivotArea dataOnly="0" labelOnly="1" fieldPosition="0">
        <references count="4">
          <reference field="6" count="1">
            <x v="3"/>
          </reference>
          <reference field="5" count="1" selected="false">
            <x v="42"/>
          </reference>
          <reference field="3" count="1" selected="false">
            <x v="0"/>
          </reference>
          <reference field="2" count="1" selected="false">
            <x v="3"/>
          </reference>
        </references>
      </pivotArea>
    </format>
    <format dxfId="177">
      <pivotArea dataOnly="0" labelOnly="1" fieldPosition="0">
        <references count="4">
          <reference field="6" count="1">
            <x v="2"/>
          </reference>
          <reference field="5" count="1" selected="false">
            <x v="44"/>
          </reference>
          <reference field="3" count="1" selected="false">
            <x v="0"/>
          </reference>
          <reference field="2" count="1" selected="false">
            <x v="3"/>
          </reference>
        </references>
      </pivotArea>
    </format>
    <format dxfId="178">
      <pivotArea dataOnly="0" labelOnly="1" fieldPosition="0">
        <references count="4">
          <reference field="6" count="1">
            <x v="6"/>
          </reference>
          <reference field="5" count="1" selected="false">
            <x v="10"/>
          </reference>
          <reference field="3" count="1" selected="false">
            <x v="1"/>
          </reference>
          <reference field="2" count="1" selected="false">
            <x v="3"/>
          </reference>
        </references>
      </pivotArea>
    </format>
    <format dxfId="179">
      <pivotArea dataOnly="0" labelOnly="1" fieldPosition="0">
        <references count="4">
          <reference field="6" count="1">
            <x v="10"/>
          </reference>
          <reference field="5" count="1" selected="false">
            <x v="29"/>
          </reference>
          <reference field="3" count="1" selected="false">
            <x v="1"/>
          </reference>
          <reference field="2" count="1" selected="false">
            <x v="3"/>
          </reference>
        </references>
      </pivotArea>
    </format>
    <format dxfId="180">
      <pivotArea dataOnly="0" labelOnly="1" fieldPosition="0">
        <references count="4">
          <reference field="6" count="1">
            <x v="9"/>
          </reference>
          <reference field="5" count="1" selected="false">
            <x v="30"/>
          </reference>
          <reference field="3" count="1" selected="false">
            <x v="1"/>
          </reference>
          <reference field="2" count="1" selected="false">
            <x v="3"/>
          </reference>
        </references>
      </pivotArea>
    </format>
    <format dxfId="181">
      <pivotArea dataOnly="0" labelOnly="1" fieldPosition="0">
        <references count="4">
          <reference field="6" count="1">
            <x v="19"/>
          </reference>
          <reference field="5" count="1" selected="false">
            <x v="1"/>
          </reference>
          <reference field="3" count="1" selected="false">
            <x v="2"/>
          </reference>
          <reference field="2" count="1" selected="false">
            <x v="3"/>
          </reference>
        </references>
      </pivotArea>
    </format>
    <format dxfId="182">
      <pivotArea dataOnly="0" labelOnly="1" fieldPosition="0">
        <references count="4">
          <reference field="6" count="1">
            <x v="20"/>
          </reference>
          <reference field="5" count="1" selected="false">
            <x v="4"/>
          </reference>
          <reference field="3" count="1" selected="false">
            <x v="2"/>
          </reference>
          <reference field="2" count="1" selected="false">
            <x v="3"/>
          </reference>
        </references>
      </pivotArea>
    </format>
    <format dxfId="183">
      <pivotArea dataOnly="0" labelOnly="1" fieldPosition="0">
        <references count="4">
          <reference field="6" count="1">
            <x v="21"/>
          </reference>
          <reference field="5" count="1" selected="false">
            <x v="13"/>
          </reference>
          <reference field="3" count="1" selected="false">
            <x v="2"/>
          </reference>
          <reference field="2" count="1" selected="false">
            <x v="3"/>
          </reference>
        </references>
      </pivotArea>
    </format>
    <format dxfId="184">
      <pivotArea dataOnly="0" labelOnly="1" fieldPosition="0">
        <references count="4">
          <reference field="6" count="1">
            <x v="14"/>
          </reference>
          <reference field="5" count="1" selected="false">
            <x v="14"/>
          </reference>
          <reference field="3" count="1" selected="false">
            <x v="2"/>
          </reference>
          <reference field="2" count="1" selected="false">
            <x v="3"/>
          </reference>
        </references>
      </pivotArea>
    </format>
    <format dxfId="185">
      <pivotArea dataOnly="0" labelOnly="1" fieldPosition="0">
        <references count="4">
          <reference field="6" count="1">
            <x v="16"/>
          </reference>
          <reference field="5" count="1" selected="false">
            <x v="32"/>
          </reference>
          <reference field="3" count="1" selected="false">
            <x v="2"/>
          </reference>
          <reference field="2" count="1" selected="false">
            <x v="3"/>
          </reference>
        </references>
      </pivotArea>
    </format>
    <format dxfId="186">
      <pivotArea dataOnly="0" labelOnly="1" fieldPosition="0">
        <references count="4">
          <reference field="6" count="1">
            <x v="17"/>
          </reference>
          <reference field="5" count="1" selected="false">
            <x v="33"/>
          </reference>
          <reference field="3" count="1" selected="false">
            <x v="2"/>
          </reference>
          <reference field="2" count="1" selected="false">
            <x v="3"/>
          </reference>
        </references>
      </pivotArea>
    </format>
    <format dxfId="187">
      <pivotArea dataOnly="0" labelOnly="1" fieldPosition="0">
        <references count="4">
          <reference field="6" count="1">
            <x v="2"/>
          </reference>
          <reference field="5" count="1" selected="false">
            <x v="44"/>
          </reference>
          <reference field="3" count="1" selected="false">
            <x v="0"/>
          </reference>
          <reference field="2" count="1" selected="false">
            <x v="2"/>
          </reference>
        </references>
      </pivotArea>
    </format>
    <format dxfId="188">
      <pivotArea dataOnly="0" labelOnly="1" fieldPosition="0">
        <references count="4">
          <reference field="6" count="1">
            <x v="6"/>
          </reference>
          <reference field="5" count="1" selected="false">
            <x v="10"/>
          </reference>
          <reference field="3" count="1" selected="false">
            <x v="1"/>
          </reference>
          <reference field="2" count="1" selected="false">
            <x v="2"/>
          </reference>
        </references>
      </pivotArea>
    </format>
    <format dxfId="189">
      <pivotArea dataOnly="0" labelOnly="1" fieldPosition="0">
        <references count="4">
          <reference field="6" count="1">
            <x v="9"/>
          </reference>
          <reference field="5" count="1" selected="false">
            <x v="30"/>
          </reference>
          <reference field="3" count="1" selected="false">
            <x v="1"/>
          </reference>
          <reference field="2" count="1" selected="false">
            <x v="2"/>
          </reference>
        </references>
      </pivotArea>
    </format>
    <format dxfId="190">
      <pivotArea dataOnly="0" labelOnly="1" fieldPosition="0">
        <references count="4">
          <reference field="6" count="1">
            <x v="19"/>
          </reference>
          <reference field="5" count="1" selected="false">
            <x v="1"/>
          </reference>
          <reference field="3" count="1" selected="false">
            <x v="2"/>
          </reference>
          <reference field="2" count="1" selected="false">
            <x v="2"/>
          </reference>
        </references>
      </pivotArea>
    </format>
    <format dxfId="191">
      <pivotArea dataOnly="0" labelOnly="1" fieldPosition="0">
        <references count="4">
          <reference field="6" count="1">
            <x v="21"/>
          </reference>
          <reference field="5" count="1" selected="false">
            <x v="13"/>
          </reference>
          <reference field="3" count="1" selected="false">
            <x v="2"/>
          </reference>
          <reference field="2" count="1" selected="false">
            <x v="2"/>
          </reference>
        </references>
      </pivotArea>
    </format>
    <format dxfId="192">
      <pivotArea dataOnly="0" labelOnly="1" fieldPosition="0">
        <references count="4">
          <reference field="6" count="1">
            <x v="0"/>
          </reference>
          <reference field="5" count="1" selected="false">
            <x v="0"/>
          </reference>
          <reference field="3" count="1" selected="false">
            <x v="0"/>
          </reference>
          <reference field="2" count="1" selected="false">
            <x v="0"/>
          </reference>
        </references>
      </pivotArea>
    </format>
    <format dxfId="193">
      <pivotArea dataOnly="0" labelOnly="1" fieldPosition="0">
        <references count="4">
          <reference field="6" count="1">
            <x v="1"/>
          </reference>
          <reference field="5" count="1" selected="false">
            <x v="39"/>
          </reference>
          <reference field="3" count="1" selected="false">
            <x v="0"/>
          </reference>
          <reference field="2" count="1" selected="false">
            <x v="0"/>
          </reference>
        </references>
      </pivotArea>
    </format>
    <format dxfId="194">
      <pivotArea dataOnly="0" labelOnly="1" fieldPosition="0">
        <references count="4">
          <reference field="6" count="1">
            <x v="3"/>
          </reference>
          <reference field="5" count="1" selected="false">
            <x v="41"/>
          </reference>
          <reference field="3" count="1" selected="false">
            <x v="0"/>
          </reference>
          <reference field="2" count="1" selected="false">
            <x v="0"/>
          </reference>
        </references>
      </pivotArea>
    </format>
    <format dxfId="195">
      <pivotArea dataOnly="0" labelOnly="1" fieldPosition="0">
        <references count="4">
          <reference field="6" count="1">
            <x v="2"/>
          </reference>
          <reference field="5" count="1" selected="false">
            <x v="44"/>
          </reference>
          <reference field="3" count="1" selected="false">
            <x v="0"/>
          </reference>
          <reference field="2" count="1" selected="false">
            <x v="0"/>
          </reference>
        </references>
      </pivotArea>
    </format>
    <format dxfId="196">
      <pivotArea dataOnly="0" labelOnly="1" fieldPosition="0">
        <references count="4">
          <reference field="6" count="1">
            <x v="11"/>
          </reference>
          <reference field="5" count="1" selected="false">
            <x v="8"/>
          </reference>
          <reference field="3" count="1" selected="false">
            <x v="1"/>
          </reference>
          <reference field="2" count="1" selected="false">
            <x v="0"/>
          </reference>
        </references>
      </pivotArea>
    </format>
    <format dxfId="197">
      <pivotArea dataOnly="0" labelOnly="1" fieldPosition="0">
        <references count="4">
          <reference field="6" count="1">
            <x v="7"/>
          </reference>
          <reference field="5" count="1" selected="false">
            <x v="9"/>
          </reference>
          <reference field="3" count="1" selected="false">
            <x v="1"/>
          </reference>
          <reference field="2" count="1" selected="false">
            <x v="0"/>
          </reference>
        </references>
      </pivotArea>
    </format>
    <format dxfId="198">
      <pivotArea dataOnly="0" labelOnly="1" fieldPosition="0">
        <references count="4">
          <reference field="6" count="1">
            <x v="6"/>
          </reference>
          <reference field="5" count="1" selected="false">
            <x v="10"/>
          </reference>
          <reference field="3" count="1" selected="false">
            <x v="1"/>
          </reference>
          <reference field="2" count="1" selected="false">
            <x v="0"/>
          </reference>
        </references>
      </pivotArea>
    </format>
    <format dxfId="199">
      <pivotArea dataOnly="0" labelOnly="1" fieldPosition="0">
        <references count="4">
          <reference field="6" count="1">
            <x v="13"/>
          </reference>
          <reference field="5" count="1" selected="false">
            <x v="11"/>
          </reference>
          <reference field="3" count="1" selected="false">
            <x v="1"/>
          </reference>
          <reference field="2" count="1" selected="false">
            <x v="0"/>
          </reference>
        </references>
      </pivotArea>
    </format>
    <format dxfId="200">
      <pivotArea dataOnly="0" labelOnly="1" fieldPosition="0">
        <references count="4">
          <reference field="6" count="1">
            <x v="8"/>
          </reference>
          <reference field="5" count="1" selected="false">
            <x v="28"/>
          </reference>
          <reference field="3" count="1" selected="false">
            <x v="1"/>
          </reference>
          <reference field="2" count="1" selected="false">
            <x v="0"/>
          </reference>
        </references>
      </pivotArea>
    </format>
    <format dxfId="201">
      <pivotArea dataOnly="0" labelOnly="1" fieldPosition="0">
        <references count="4">
          <reference field="6" count="1">
            <x v="10"/>
          </reference>
          <reference field="5" count="1" selected="false">
            <x v="29"/>
          </reference>
          <reference field="3" count="1" selected="false">
            <x v="1"/>
          </reference>
          <reference field="2" count="1" selected="false">
            <x v="0"/>
          </reference>
        </references>
      </pivotArea>
    </format>
    <format dxfId="202">
      <pivotArea dataOnly="0" labelOnly="1" fieldPosition="0">
        <references count="4">
          <reference field="6" count="1">
            <x v="9"/>
          </reference>
          <reference field="5" count="1" selected="false">
            <x v="30"/>
          </reference>
          <reference field="3" count="1" selected="false">
            <x v="1"/>
          </reference>
          <reference field="2" count="1" selected="false">
            <x v="0"/>
          </reference>
        </references>
      </pivotArea>
    </format>
    <format dxfId="203">
      <pivotArea dataOnly="0" labelOnly="1" fieldPosition="0">
        <references count="4">
          <reference field="6" count="1">
            <x v="23"/>
          </reference>
          <reference field="5" count="1" selected="false">
            <x v="1"/>
          </reference>
          <reference field="3" count="1" selected="false">
            <x v="2"/>
          </reference>
          <reference field="2" count="1" selected="false">
            <x v="0"/>
          </reference>
        </references>
      </pivotArea>
    </format>
    <format dxfId="204">
      <pivotArea dataOnly="0" labelOnly="1" fieldPosition="0">
        <references count="4">
          <reference field="6" count="1">
            <x v="20"/>
          </reference>
          <reference field="5" count="1" selected="false">
            <x v="3"/>
          </reference>
          <reference field="3" count="1" selected="false">
            <x v="2"/>
          </reference>
          <reference field="2" count="1" selected="false">
            <x v="0"/>
          </reference>
        </references>
      </pivotArea>
    </format>
    <format dxfId="205">
      <pivotArea dataOnly="0" labelOnly="1" fieldPosition="0">
        <references count="4">
          <reference field="6" count="1">
            <x v="23"/>
          </reference>
          <reference field="5" count="1" selected="false">
            <x v="5"/>
          </reference>
          <reference field="3" count="1" selected="false">
            <x v="2"/>
          </reference>
          <reference field="2" count="1" selected="false">
            <x v="0"/>
          </reference>
        </references>
      </pivotArea>
    </format>
    <format dxfId="206">
      <pivotArea dataOnly="0" labelOnly="1" fieldPosition="0">
        <references count="4">
          <reference field="6" count="1">
            <x v="24"/>
          </reference>
          <reference field="5" count="1" selected="false">
            <x v="6"/>
          </reference>
          <reference field="3" count="1" selected="false">
            <x v="2"/>
          </reference>
          <reference field="2" count="1" selected="false">
            <x v="0"/>
          </reference>
        </references>
      </pivotArea>
    </format>
    <format dxfId="207">
      <pivotArea dataOnly="0" labelOnly="1" fieldPosition="0">
        <references count="4">
          <reference field="6" count="1">
            <x v="21"/>
          </reference>
          <reference field="5" count="1" selected="false">
            <x v="13"/>
          </reference>
          <reference field="3" count="1" selected="false">
            <x v="2"/>
          </reference>
          <reference field="2" count="1" selected="false">
            <x v="0"/>
          </reference>
        </references>
      </pivotArea>
    </format>
    <format dxfId="208">
      <pivotArea dataOnly="0" labelOnly="1" fieldPosition="0">
        <references count="4">
          <reference field="6" count="1">
            <x v="14"/>
          </reference>
          <reference field="5" count="1" selected="false">
            <x v="14"/>
          </reference>
          <reference field="3" count="1" selected="false">
            <x v="2"/>
          </reference>
          <reference field="2" count="1" selected="false">
            <x v="0"/>
          </reference>
        </references>
      </pivotArea>
    </format>
    <format dxfId="209">
      <pivotArea dataOnly="0" labelOnly="1" fieldPosition="0">
        <references count="4">
          <reference field="6" count="1">
            <x v="18"/>
          </reference>
          <reference field="5" count="1" selected="false">
            <x v="15"/>
          </reference>
          <reference field="3" count="1" selected="false">
            <x v="2"/>
          </reference>
          <reference field="2" count="1" selected="false">
            <x v="0"/>
          </reference>
        </references>
      </pivotArea>
    </format>
    <format dxfId="210">
      <pivotArea dataOnly="0" labelOnly="1" fieldPosition="0">
        <references count="4">
          <reference field="6" count="1">
            <x v="15"/>
          </reference>
          <reference field="5" count="1" selected="false">
            <x v="31"/>
          </reference>
          <reference field="3" count="1" selected="false">
            <x v="2"/>
          </reference>
          <reference field="2" count="1" selected="false">
            <x v="0"/>
          </reference>
        </references>
      </pivotArea>
    </format>
    <format dxfId="211">
      <pivotArea dataOnly="0" labelOnly="1" fieldPosition="0">
        <references count="4">
          <reference field="6" count="1">
            <x v="17"/>
          </reference>
          <reference field="5" count="1" selected="false">
            <x v="33"/>
          </reference>
          <reference field="3" count="1" selected="false">
            <x v="2"/>
          </reference>
          <reference field="2" count="1" selected="false">
            <x v="0"/>
          </reference>
        </references>
      </pivotArea>
    </format>
    <format dxfId="212">
      <pivotArea dataOnly="0" labelOnly="1" fieldPosition="0">
        <references count="4">
          <reference field="6" count="1">
            <x v="1"/>
          </reference>
          <reference field="5" count="1" selected="false">
            <x v="40"/>
          </reference>
          <reference field="3" count="1" selected="false">
            <x v="0"/>
          </reference>
          <reference field="2" count="1" selected="false">
            <x v="4"/>
          </reference>
        </references>
      </pivotArea>
    </format>
    <format dxfId="213">
      <pivotArea dataOnly="0" labelOnly="1" fieldPosition="0">
        <references count="4">
          <reference field="6" count="1">
            <x v="3"/>
          </reference>
          <reference field="5" count="1" selected="false">
            <x v="42"/>
          </reference>
          <reference field="3" count="1" selected="false">
            <x v="0"/>
          </reference>
          <reference field="2" count="1" selected="false">
            <x v="4"/>
          </reference>
        </references>
      </pivotArea>
    </format>
    <format dxfId="214">
      <pivotArea dataOnly="0" labelOnly="1" fieldPosition="0">
        <references count="4">
          <reference field="6" count="1">
            <x v="2"/>
          </reference>
          <reference field="5" count="1" selected="false">
            <x v="44"/>
          </reference>
          <reference field="3" count="1" selected="false">
            <x v="0"/>
          </reference>
          <reference field="2" count="1" selected="false">
            <x v="4"/>
          </reference>
        </references>
      </pivotArea>
    </format>
    <format dxfId="215">
      <pivotArea dataOnly="0" labelOnly="1" fieldPosition="0">
        <references count="4">
          <reference field="6" count="1">
            <x v="6"/>
          </reference>
          <reference field="5" count="1" selected="false">
            <x v="10"/>
          </reference>
          <reference field="3" count="1" selected="false">
            <x v="1"/>
          </reference>
          <reference field="2" count="1" selected="false">
            <x v="4"/>
          </reference>
        </references>
      </pivotArea>
    </format>
    <format dxfId="216">
      <pivotArea dataOnly="0" labelOnly="1" fieldPosition="0">
        <references count="4">
          <reference field="6" count="1">
            <x v="13"/>
          </reference>
          <reference field="5" count="1" selected="false">
            <x v="11"/>
          </reference>
          <reference field="3" count="1" selected="false">
            <x v="1"/>
          </reference>
          <reference field="2" count="1" selected="false">
            <x v="4"/>
          </reference>
        </references>
      </pivotArea>
    </format>
    <format dxfId="217">
      <pivotArea dataOnly="0" labelOnly="1" fieldPosition="0">
        <references count="4">
          <reference field="6" count="1">
            <x v="23"/>
          </reference>
          <reference field="5" count="1" selected="false">
            <x v="1"/>
          </reference>
          <reference field="3" count="1" selected="false">
            <x v="2"/>
          </reference>
          <reference field="2" count="1" selected="false">
            <x v="4"/>
          </reference>
        </references>
      </pivotArea>
    </format>
    <format dxfId="218">
      <pivotArea dataOnly="0" labelOnly="1" fieldPosition="0">
        <references count="4">
          <reference field="6" count="1">
            <x v="20"/>
          </reference>
          <reference field="5" count="1" selected="false">
            <x v="4"/>
          </reference>
          <reference field="3" count="1" selected="false">
            <x v="2"/>
          </reference>
          <reference field="2" count="1" selected="false">
            <x v="4"/>
          </reference>
        </references>
      </pivotArea>
    </format>
    <format dxfId="219">
      <pivotArea dataOnly="0" labelOnly="1" fieldPosition="0">
        <references count="4">
          <reference field="6" count="1">
            <x v="21"/>
          </reference>
          <reference field="5" count="1" selected="false">
            <x v="13"/>
          </reference>
          <reference field="3" count="1" selected="false">
            <x v="2"/>
          </reference>
          <reference field="2" count="1" selected="false">
            <x v="4"/>
          </reference>
        </references>
      </pivotArea>
    </format>
    <format dxfId="220">
      <pivotArea dataOnly="0" labelOnly="1" fieldPosition="0">
        <references count="4">
          <reference field="6" count="1">
            <x v="17"/>
          </reference>
          <reference field="5" count="1" selected="false">
            <x v="33"/>
          </reference>
          <reference field="3" count="1" selected="false">
            <x v="2"/>
          </reference>
          <reference field="2" count="1" selected="false">
            <x v="4"/>
          </reference>
        </references>
      </pivotArea>
    </format>
    <format dxfId="221">
      <pivotArea dataOnly="0" labelOnly="1" fieldPosition="0">
        <references count="4">
          <reference field="6" count="1">
            <x v="4"/>
          </reference>
          <reference field="5" count="1" selected="false">
            <x v="43"/>
          </reference>
          <reference field="3" count="1" selected="false">
            <x v="0"/>
          </reference>
          <reference field="2" count="1" selected="false">
            <x v="6"/>
          </reference>
        </references>
      </pivotArea>
    </format>
    <format dxfId="222">
      <pivotArea dataOnly="0" labelOnly="1" fieldPosition="0">
        <references count="4">
          <reference field="6" count="1">
            <x v="7"/>
          </reference>
          <reference field="5" count="1" selected="false">
            <x v="9"/>
          </reference>
          <reference field="3" count="1" selected="false">
            <x v="1"/>
          </reference>
          <reference field="2" count="1" selected="false">
            <x v="6"/>
          </reference>
        </references>
      </pivotArea>
    </format>
    <format dxfId="223">
      <pivotArea dataOnly="0" labelOnly="1" fieldPosition="0">
        <references count="4">
          <reference field="6" count="1">
            <x v="12"/>
          </reference>
          <reference field="5" count="1" selected="false">
            <x v="12"/>
          </reference>
          <reference field="3" count="1" selected="false">
            <x v="1"/>
          </reference>
          <reference field="2" count="1" selected="false">
            <x v="6"/>
          </reference>
        </references>
      </pivotArea>
    </format>
    <format dxfId="224">
      <pivotArea dataOnly="0" labelOnly="1" fieldPosition="0">
        <references count="4">
          <reference field="6" count="1">
            <x v="8"/>
          </reference>
          <reference field="5" count="1" selected="false">
            <x v="28"/>
          </reference>
          <reference field="3" count="1" selected="false">
            <x v="1"/>
          </reference>
          <reference field="2" count="1" selected="false">
            <x v="6"/>
          </reference>
        </references>
      </pivotArea>
    </format>
    <format dxfId="225">
      <pivotArea dataOnly="0" labelOnly="1" fieldPosition="0">
        <references count="4">
          <reference field="6" count="1">
            <x v="10"/>
          </reference>
          <reference field="5" count="1" selected="false">
            <x v="29"/>
          </reference>
          <reference field="3" count="1" selected="false">
            <x v="1"/>
          </reference>
          <reference field="2" count="1" selected="false">
            <x v="6"/>
          </reference>
        </references>
      </pivotArea>
    </format>
    <format dxfId="226">
      <pivotArea dataOnly="0" labelOnly="1" fieldPosition="0">
        <references count="4">
          <reference field="6" count="1">
            <x v="22"/>
          </reference>
          <reference field="5" count="1" selected="false">
            <x v="7"/>
          </reference>
          <reference field="3" count="1" selected="false">
            <x v="2"/>
          </reference>
          <reference field="2" count="1" selected="false">
            <x v="6"/>
          </reference>
        </references>
      </pivotArea>
    </format>
    <format dxfId="227">
      <pivotArea dataOnly="0" labelOnly="1" fieldPosition="0">
        <references count="4">
          <reference field="6" count="1">
            <x v="16"/>
          </reference>
          <reference field="5" count="1" selected="false">
            <x v="32"/>
          </reference>
          <reference field="3" count="1" selected="false">
            <x v="2"/>
          </reference>
          <reference field="2" count="1" selected="false">
            <x v="6"/>
          </reference>
        </references>
      </pivotArea>
    </format>
    <format dxfId="228">
      <pivotArea dataOnly="0" labelOnly="1" fieldPosition="0">
        <references count="4">
          <reference field="6" count="1">
            <x v="0"/>
          </reference>
          <reference field="5" count="1" selected="false">
            <x v="0"/>
          </reference>
          <reference field="3" count="1" selected="false">
            <x v="0"/>
          </reference>
          <reference field="2" count="1" selected="false">
            <x v="1"/>
          </reference>
        </references>
      </pivotArea>
    </format>
    <format dxfId="229">
      <pivotArea dataOnly="0" labelOnly="1" fieldPosition="0">
        <references count="4">
          <reference field="6" count="1">
            <x v="7"/>
          </reference>
          <reference field="5" count="1" selected="false">
            <x v="9"/>
          </reference>
          <reference field="3" count="1" selected="false">
            <x v="1"/>
          </reference>
          <reference field="2" count="1" selected="false">
            <x v="1"/>
          </reference>
        </references>
      </pivotArea>
    </format>
    <format dxfId="230">
      <pivotArea dataOnly="0" labelOnly="1" fieldPosition="0">
        <references count="4">
          <reference field="6" count="1">
            <x v="6"/>
          </reference>
          <reference field="5" count="1" selected="false">
            <x v="10"/>
          </reference>
          <reference field="3" count="1" selected="false">
            <x v="1"/>
          </reference>
          <reference field="2" count="1" selected="false">
            <x v="1"/>
          </reference>
        </references>
      </pivotArea>
    </format>
    <format dxfId="231">
      <pivotArea dataOnly="0" labelOnly="1" fieldPosition="0">
        <references count="4">
          <reference field="6" count="1">
            <x v="10"/>
          </reference>
          <reference field="5" count="1" selected="false">
            <x v="29"/>
          </reference>
          <reference field="3" count="1" selected="false">
            <x v="1"/>
          </reference>
          <reference field="2" count="1" selected="false">
            <x v="1"/>
          </reference>
        </references>
      </pivotArea>
    </format>
    <format dxfId="232">
      <pivotArea dataOnly="0" labelOnly="1" fieldPosition="0">
        <references count="4">
          <reference field="6" count="1">
            <x v="19"/>
          </reference>
          <reference field="5" count="1" selected="false">
            <x v="1"/>
          </reference>
          <reference field="3" count="1" selected="false">
            <x v="2"/>
          </reference>
          <reference field="2" count="1" selected="false">
            <x v="1"/>
          </reference>
        </references>
      </pivotArea>
    </format>
    <format dxfId="233">
      <pivotArea dataOnly="0" labelOnly="1" fieldPosition="0">
        <references count="4">
          <reference field="6" count="1">
            <x v="23"/>
          </reference>
          <reference field="5" count="1" selected="false">
            <x v="2"/>
          </reference>
          <reference field="3" count="1" selected="false">
            <x v="2"/>
          </reference>
          <reference field="2" count="1" selected="false">
            <x v="1"/>
          </reference>
        </references>
      </pivotArea>
    </format>
    <format dxfId="234">
      <pivotArea dataOnly="0" labelOnly="1" fieldPosition="0">
        <references count="4">
          <reference field="6" count="1">
            <x v="20"/>
          </reference>
          <reference field="5" count="1" selected="false">
            <x v="4"/>
          </reference>
          <reference field="3" count="1" selected="false">
            <x v="2"/>
          </reference>
          <reference field="2" count="1" selected="false">
            <x v="1"/>
          </reference>
        </references>
      </pivotArea>
    </format>
    <format dxfId="235">
      <pivotArea dataOnly="0" labelOnly="1" fieldPosition="0">
        <references count="4">
          <reference field="6" count="1">
            <x v="22"/>
          </reference>
          <reference field="5" count="1" selected="false">
            <x v="7"/>
          </reference>
          <reference field="3" count="1" selected="false">
            <x v="2"/>
          </reference>
          <reference field="2" count="1" selected="false">
            <x v="1"/>
          </reference>
        </references>
      </pivotArea>
    </format>
    <format dxfId="236">
      <pivotArea dataOnly="0" labelOnly="1" fieldPosition="0">
        <references count="4">
          <reference field="6" count="1">
            <x v="14"/>
          </reference>
          <reference field="5" count="1" selected="false">
            <x v="14"/>
          </reference>
          <reference field="3" count="1" selected="false">
            <x v="2"/>
          </reference>
          <reference field="2" count="1" selected="false">
            <x v="1"/>
          </reference>
        </references>
      </pivotArea>
    </format>
    <format dxfId="237">
      <pivotArea dataOnly="0" labelOnly="1" fieldPosition="0">
        <references count="4">
          <reference field="6" count="1">
            <x v="17"/>
          </reference>
          <reference field="5" count="1" selected="false">
            <x v="33"/>
          </reference>
          <reference field="3" count="1" selected="false">
            <x v="2"/>
          </reference>
          <reference field="2" count="1" selected="false">
            <x v="1"/>
          </reference>
        </references>
      </pivotArea>
    </format>
    <format dxfId="238">
      <pivotArea dataOnly="0" labelOnly="1" fieldPosition="0">
        <references count="5">
          <reference field="8" count="1">
            <x v="16"/>
          </reference>
          <reference field="6" count="1" selected="false">
            <x v="3"/>
          </reference>
          <reference field="5" count="1" selected="false">
            <x v="42"/>
          </reference>
          <reference field="3" count="1" selected="false">
            <x v="0"/>
          </reference>
          <reference field="2" count="1" selected="false">
            <x v="5"/>
          </reference>
        </references>
      </pivotArea>
    </format>
    <format dxfId="239">
      <pivotArea dataOnly="0" labelOnly="1" fieldPosition="0">
        <references count="5">
          <reference field="8" count="1">
            <x v="3"/>
          </reference>
          <reference field="6" count="1" selected="false">
            <x v="6"/>
          </reference>
          <reference field="5" count="1" selected="false">
            <x v="10"/>
          </reference>
          <reference field="3" count="1" selected="false">
            <x v="1"/>
          </reference>
          <reference field="2" count="1" selected="false">
            <x v="5"/>
          </reference>
        </references>
      </pivotArea>
    </format>
    <format dxfId="240">
      <pivotArea dataOnly="0" labelOnly="1" fieldPosition="0">
        <references count="5">
          <reference field="8" count="1">
            <x v="18"/>
          </reference>
          <reference field="6" count="1" selected="false">
            <x v="12"/>
          </reference>
          <reference field="5" count="1" selected="false">
            <x v="12"/>
          </reference>
          <reference field="3" count="1" selected="false">
            <x v="1"/>
          </reference>
          <reference field="2" count="1" selected="false">
            <x v="5"/>
          </reference>
        </references>
      </pivotArea>
    </format>
    <format dxfId="241">
      <pivotArea dataOnly="0" labelOnly="1" fieldPosition="0">
        <references count="5">
          <reference field="8" count="1">
            <x v="17"/>
          </reference>
          <reference field="6" count="1" selected="false">
            <x v="10"/>
          </reference>
          <reference field="5" count="1" selected="false">
            <x v="29"/>
          </reference>
          <reference field="3" count="1" selected="false">
            <x v="1"/>
          </reference>
          <reference field="2" count="1" selected="false">
            <x v="5"/>
          </reference>
        </references>
      </pivotArea>
    </format>
    <format dxfId="242">
      <pivotArea dataOnly="0" labelOnly="1" fieldPosition="0">
        <references count="5">
          <reference field="8" count="1">
            <x v="19"/>
          </reference>
          <reference field="6" count="1" selected="false">
            <x v="19"/>
          </reference>
          <reference field="5" count="1" selected="false">
            <x v="1"/>
          </reference>
          <reference field="3" count="1" selected="false">
            <x v="2"/>
          </reference>
          <reference field="2" count="1" selected="false">
            <x v="5"/>
          </reference>
        </references>
      </pivotArea>
    </format>
    <format dxfId="243">
      <pivotArea dataOnly="0" labelOnly="1" fieldPosition="0">
        <references count="5">
          <reference field="8" count="1">
            <x v="97"/>
          </reference>
          <reference field="6" count="1" selected="false">
            <x v="20"/>
          </reference>
          <reference field="5" count="1" selected="false">
            <x v="4"/>
          </reference>
          <reference field="3" count="1" selected="false">
            <x v="2"/>
          </reference>
          <reference field="2" count="1" selected="false">
            <x v="5"/>
          </reference>
        </references>
      </pivotArea>
    </format>
    <format dxfId="244">
      <pivotArea dataOnly="0" labelOnly="1" fieldPosition="0">
        <references count="5">
          <reference field="8" count="1">
            <x v="95"/>
          </reference>
          <reference field="6" count="1" selected="false">
            <x v="16"/>
          </reference>
          <reference field="5" count="1" selected="false">
            <x v="32"/>
          </reference>
          <reference field="3" count="1" selected="false">
            <x v="2"/>
          </reference>
          <reference field="2" count="1" selected="false">
            <x v="5"/>
          </reference>
        </references>
      </pivotArea>
    </format>
    <format dxfId="245">
      <pivotArea dataOnly="0" labelOnly="1" fieldPosition="0">
        <references count="5">
          <reference field="8" count="1">
            <x v="96"/>
          </reference>
          <reference field="6" count="1" selected="false">
            <x v="17"/>
          </reference>
          <reference field="5" count="1" selected="false">
            <x v="33"/>
          </reference>
          <reference field="3" count="1" selected="false">
            <x v="2"/>
          </reference>
          <reference field="2" count="1" selected="false">
            <x v="5"/>
          </reference>
        </references>
      </pivotArea>
    </format>
    <format dxfId="246">
      <pivotArea dataOnly="0" labelOnly="1" fieldPosition="0">
        <references count="5">
          <reference field="8" count="1">
            <x v="8"/>
          </reference>
          <reference field="6" count="1" selected="false">
            <x v="1"/>
          </reference>
          <reference field="5" count="1" selected="false">
            <x v="40"/>
          </reference>
          <reference field="3" count="1" selected="false">
            <x v="0"/>
          </reference>
          <reference field="2" count="1" selected="false">
            <x v="3"/>
          </reference>
        </references>
      </pivotArea>
    </format>
    <format dxfId="247">
      <pivotArea dataOnly="0" labelOnly="1" fieldPosition="0">
        <references count="5">
          <reference field="8" count="1">
            <x v="9"/>
          </reference>
          <reference field="6" count="1" selected="false">
            <x v="3"/>
          </reference>
          <reference field="5" count="1" selected="false">
            <x v="42"/>
          </reference>
          <reference field="3" count="1" selected="false">
            <x v="0"/>
          </reference>
          <reference field="2" count="1" selected="false">
            <x v="3"/>
          </reference>
        </references>
      </pivotArea>
    </format>
    <format dxfId="248">
      <pivotArea dataOnly="0" labelOnly="1" fieldPosition="0">
        <references count="5">
          <reference field="8" count="1">
            <x v="7"/>
          </reference>
          <reference field="6" count="1" selected="false">
            <x v="2"/>
          </reference>
          <reference field="5" count="1" selected="false">
            <x v="44"/>
          </reference>
          <reference field="3" count="1" selected="false">
            <x v="0"/>
          </reference>
          <reference field="2" count="1" selected="false">
            <x v="3"/>
          </reference>
        </references>
      </pivotArea>
    </format>
    <format dxfId="249">
      <pivotArea dataOnly="0" labelOnly="1" fieldPosition="0">
        <references count="5">
          <reference field="8" count="1">
            <x v="3"/>
          </reference>
          <reference field="6" count="1" selected="false">
            <x v="6"/>
          </reference>
          <reference field="5" count="1" selected="false">
            <x v="10"/>
          </reference>
          <reference field="3" count="1" selected="false">
            <x v="1"/>
          </reference>
          <reference field="2" count="1" selected="false">
            <x v="3"/>
          </reference>
        </references>
      </pivotArea>
    </format>
    <format dxfId="250">
      <pivotArea dataOnly="0" labelOnly="1" fieldPosition="0">
        <references count="5">
          <reference field="8" count="1">
            <x v="11"/>
          </reference>
          <reference field="6" count="1" selected="false">
            <x v="10"/>
          </reference>
          <reference field="5" count="1" selected="false">
            <x v="29"/>
          </reference>
          <reference field="3" count="1" selected="false">
            <x v="1"/>
          </reference>
          <reference field="2" count="1" selected="false">
            <x v="3"/>
          </reference>
        </references>
      </pivotArea>
    </format>
    <format dxfId="251">
      <pivotArea dataOnly="0" labelOnly="1" fieldPosition="0">
        <references count="5">
          <reference field="8" count="1">
            <x v="10"/>
          </reference>
          <reference field="6" count="1" selected="false">
            <x v="9"/>
          </reference>
          <reference field="5" count="1" selected="false">
            <x v="30"/>
          </reference>
          <reference field="3" count="1" selected="false">
            <x v="1"/>
          </reference>
          <reference field="2" count="1" selected="false">
            <x v="3"/>
          </reference>
        </references>
      </pivotArea>
    </format>
    <format dxfId="252">
      <pivotArea dataOnly="0" labelOnly="1" fieldPosition="0">
        <references count="5">
          <reference field="8" count="1">
            <x v="6"/>
          </reference>
          <reference field="6" count="1" selected="false">
            <x v="19"/>
          </reference>
          <reference field="5" count="1" selected="false">
            <x v="1"/>
          </reference>
          <reference field="3" count="1" selected="false">
            <x v="2"/>
          </reference>
          <reference field="2" count="1" selected="false">
            <x v="3"/>
          </reference>
        </references>
      </pivotArea>
    </format>
    <format dxfId="253">
      <pivotArea dataOnly="0" labelOnly="1" fieldPosition="0">
        <references count="5">
          <reference field="8" count="1">
            <x v="92"/>
          </reference>
          <reference field="6" count="1" selected="false">
            <x v="20"/>
          </reference>
          <reference field="5" count="1" selected="false">
            <x v="4"/>
          </reference>
          <reference field="3" count="1" selected="false">
            <x v="2"/>
          </reference>
          <reference field="2" count="1" selected="false">
            <x v="3"/>
          </reference>
        </references>
      </pivotArea>
    </format>
    <format dxfId="254">
      <pivotArea dataOnly="0" labelOnly="1" fieldPosition="0">
        <references count="5">
          <reference field="8" count="1">
            <x v="5"/>
          </reference>
          <reference field="6" count="1" selected="false">
            <x v="21"/>
          </reference>
          <reference field="5" count="1" selected="false">
            <x v="13"/>
          </reference>
          <reference field="3" count="1" selected="false">
            <x v="2"/>
          </reference>
          <reference field="2" count="1" selected="false">
            <x v="3"/>
          </reference>
        </references>
      </pivotArea>
    </format>
    <format dxfId="255">
      <pivotArea dataOnly="0" labelOnly="1" fieldPosition="0">
        <references count="5">
          <reference field="8" count="1">
            <x v="39"/>
          </reference>
          <reference field="6" count="1" selected="false">
            <x v="21"/>
          </reference>
          <reference field="5" count="1" selected="false">
            <x v="13"/>
          </reference>
          <reference field="3" count="1" selected="false">
            <x v="2"/>
          </reference>
          <reference field="2" count="1" selected="false">
            <x v="3"/>
          </reference>
        </references>
      </pivotArea>
    </format>
    <format dxfId="256">
      <pivotArea dataOnly="0" labelOnly="1" fieldPosition="0">
        <references count="5">
          <reference field="8" count="1">
            <x v="13"/>
          </reference>
          <reference field="6" count="1" selected="false">
            <x v="14"/>
          </reference>
          <reference field="5" count="1" selected="false">
            <x v="14"/>
          </reference>
          <reference field="3" count="1" selected="false">
            <x v="2"/>
          </reference>
          <reference field="2" count="1" selected="false">
            <x v="3"/>
          </reference>
        </references>
      </pivotArea>
    </format>
    <format dxfId="257">
      <pivotArea dataOnly="0" labelOnly="1" fieldPosition="0">
        <references count="5">
          <reference field="8" count="1">
            <x v="90"/>
          </reference>
          <reference field="6" count="1" selected="false">
            <x v="16"/>
          </reference>
          <reference field="5" count="1" selected="false">
            <x v="32"/>
          </reference>
          <reference field="3" count="1" selected="false">
            <x v="2"/>
          </reference>
          <reference field="2" count="1" selected="false">
            <x v="3"/>
          </reference>
        </references>
      </pivotArea>
    </format>
    <format dxfId="258">
      <pivotArea dataOnly="0" labelOnly="1" fieldPosition="0">
        <references count="5">
          <reference field="8" count="1">
            <x v="91"/>
          </reference>
          <reference field="6" count="1" selected="false">
            <x v="17"/>
          </reference>
          <reference field="5" count="1" selected="false">
            <x v="33"/>
          </reference>
          <reference field="3" count="1" selected="false">
            <x v="2"/>
          </reference>
          <reference field="2" count="1" selected="false">
            <x v="3"/>
          </reference>
        </references>
      </pivotArea>
    </format>
    <format dxfId="259">
      <pivotArea dataOnly="0" labelOnly="1" fieldPosition="0">
        <references count="5">
          <reference field="8" count="1">
            <x v="40"/>
          </reference>
          <reference field="6" count="1" selected="false">
            <x v="2"/>
          </reference>
          <reference field="5" count="1" selected="false">
            <x v="44"/>
          </reference>
          <reference field="3" count="1" selected="false">
            <x v="0"/>
          </reference>
          <reference field="2" count="1" selected="false">
            <x v="2"/>
          </reference>
        </references>
      </pivotArea>
    </format>
    <format dxfId="260">
      <pivotArea dataOnly="0" labelOnly="1" fieldPosition="0">
        <references count="5">
          <reference field="8" count="1">
            <x v="3"/>
          </reference>
          <reference field="6" count="1" selected="false">
            <x v="6"/>
          </reference>
          <reference field="5" count="1" selected="false">
            <x v="10"/>
          </reference>
          <reference field="3" count="1" selected="false">
            <x v="1"/>
          </reference>
          <reference field="2" count="1" selected="false">
            <x v="2"/>
          </reference>
        </references>
      </pivotArea>
    </format>
    <format dxfId="261">
      <pivotArea dataOnly="0" labelOnly="1" fieldPosition="0">
        <references count="5">
          <reference field="8" count="1">
            <x v="41"/>
          </reference>
          <reference field="6" count="1" selected="false">
            <x v="9"/>
          </reference>
          <reference field="5" count="1" selected="false">
            <x v="30"/>
          </reference>
          <reference field="3" count="1" selected="false">
            <x v="1"/>
          </reference>
          <reference field="2" count="1" selected="false">
            <x v="2"/>
          </reference>
        </references>
      </pivotArea>
    </format>
    <format dxfId="262">
      <pivotArea dataOnly="0" labelOnly="1" fieldPosition="0">
        <references count="5">
          <reference field="8" count="1">
            <x v="42"/>
          </reference>
          <reference field="6" count="1" selected="false">
            <x v="19"/>
          </reference>
          <reference field="5" count="1" selected="false">
            <x v="1"/>
          </reference>
          <reference field="3" count="1" selected="false">
            <x v="2"/>
          </reference>
          <reference field="2" count="1" selected="false">
            <x v="2"/>
          </reference>
        </references>
      </pivotArea>
    </format>
    <format dxfId="263">
      <pivotArea dataOnly="0" labelOnly="1" fieldPosition="0">
        <references count="5">
          <reference field="8" count="1">
            <x v="2"/>
          </reference>
          <reference field="6" count="1" selected="false">
            <x v="21"/>
          </reference>
          <reference field="5" count="1" selected="false">
            <x v="13"/>
          </reference>
          <reference field="3" count="1" selected="false">
            <x v="2"/>
          </reference>
          <reference field="2" count="1" selected="false">
            <x v="2"/>
          </reference>
        </references>
      </pivotArea>
    </format>
    <format dxfId="264">
      <pivotArea dataOnly="0" labelOnly="1" fieldPosition="0">
        <references count="5">
          <reference field="8" count="1">
            <x v="45"/>
          </reference>
          <reference field="6" count="1" selected="false">
            <x v="21"/>
          </reference>
          <reference field="5" count="1" selected="false">
            <x v="13"/>
          </reference>
          <reference field="3" count="1" selected="false">
            <x v="2"/>
          </reference>
          <reference field="2" count="1" selected="false">
            <x v="2"/>
          </reference>
        </references>
      </pivotArea>
    </format>
    <format dxfId="265">
      <pivotArea dataOnly="0" labelOnly="1" fieldPosition="0">
        <references count="5">
          <reference field="8" count="1">
            <x v="68"/>
          </reference>
          <reference field="6" count="1" selected="false">
            <x v="0"/>
          </reference>
          <reference field="5" count="1" selected="false">
            <x v="0"/>
          </reference>
          <reference field="3" count="1" selected="false">
            <x v="0"/>
          </reference>
          <reference field="2" count="1" selected="false">
            <x v="0"/>
          </reference>
        </references>
      </pivotArea>
    </format>
    <format dxfId="266">
      <pivotArea dataOnly="0" labelOnly="1" fieldPosition="0">
        <references count="5">
          <reference field="8" count="1">
            <x v="88"/>
          </reference>
          <reference field="6" count="1" selected="false">
            <x v="1"/>
          </reference>
          <reference field="5" count="1" selected="false">
            <x v="39"/>
          </reference>
          <reference field="3" count="1" selected="false">
            <x v="0"/>
          </reference>
          <reference field="2" count="1" selected="false">
            <x v="0"/>
          </reference>
        </references>
      </pivotArea>
    </format>
    <format dxfId="267">
      <pivotArea dataOnly="0" labelOnly="1" fieldPosition="0">
        <references count="5">
          <reference field="8" count="1">
            <x v="89"/>
          </reference>
          <reference field="6" count="1" selected="false">
            <x v="3"/>
          </reference>
          <reference field="5" count="1" selected="false">
            <x v="41"/>
          </reference>
          <reference field="3" count="1" selected="false">
            <x v="0"/>
          </reference>
          <reference field="2" count="1" selected="false">
            <x v="0"/>
          </reference>
        </references>
      </pivotArea>
    </format>
    <format dxfId="268">
      <pivotArea dataOnly="0" labelOnly="1" fieldPosition="0">
        <references count="5">
          <reference field="8" count="1">
            <x v="77"/>
          </reference>
          <reference field="6" count="1" selected="false">
            <x v="2"/>
          </reference>
          <reference field="5" count="1" selected="false">
            <x v="44"/>
          </reference>
          <reference field="3" count="1" selected="false">
            <x v="0"/>
          </reference>
          <reference field="2" count="1" selected="false">
            <x v="0"/>
          </reference>
        </references>
      </pivotArea>
    </format>
    <format dxfId="269">
      <pivotArea dataOnly="0" labelOnly="1" fieldPosition="0">
        <references count="5">
          <reference field="8" count="1">
            <x v="25"/>
          </reference>
          <reference field="6" count="1" selected="false">
            <x v="11"/>
          </reference>
          <reference field="5" count="1" selected="false">
            <x v="8"/>
          </reference>
          <reference field="3" count="1" selected="false">
            <x v="1"/>
          </reference>
          <reference field="2" count="1" selected="false">
            <x v="0"/>
          </reference>
        </references>
      </pivotArea>
    </format>
    <format dxfId="270">
      <pivotArea dataOnly="0" labelOnly="1" fieldPosition="0">
        <references count="5">
          <reference field="8" count="1">
            <x v="27"/>
          </reference>
          <reference field="6" count="1" selected="false">
            <x v="7"/>
          </reference>
          <reference field="5" count="1" selected="false">
            <x v="9"/>
          </reference>
          <reference field="3" count="1" selected="false">
            <x v="1"/>
          </reference>
          <reference field="2" count="1" selected="false">
            <x v="0"/>
          </reference>
        </references>
      </pivotArea>
    </format>
    <format dxfId="271">
      <pivotArea dataOnly="0" labelOnly="1" fieldPosition="0">
        <references count="5">
          <reference field="8" count="1">
            <x v="3"/>
          </reference>
          <reference field="6" count="1" selected="false">
            <x v="6"/>
          </reference>
          <reference field="5" count="1" selected="false">
            <x v="10"/>
          </reference>
          <reference field="3" count="1" selected="false">
            <x v="1"/>
          </reference>
          <reference field="2" count="1" selected="false">
            <x v="0"/>
          </reference>
        </references>
      </pivotArea>
    </format>
    <format dxfId="272">
      <pivotArea dataOnly="0" labelOnly="1" fieldPosition="0">
        <references count="5">
          <reference field="8" count="1">
            <x v="120"/>
          </reference>
          <reference field="6" count="1" selected="false">
            <x v="13"/>
          </reference>
          <reference field="5" count="1" selected="false">
            <x v="11"/>
          </reference>
          <reference field="3" count="1" selected="false">
            <x v="1"/>
          </reference>
          <reference field="2" count="1" selected="false">
            <x v="0"/>
          </reference>
        </references>
      </pivotArea>
    </format>
    <format dxfId="273">
      <pivotArea dataOnly="0" labelOnly="1" fieldPosition="0">
        <references count="5">
          <reference field="8" count="1">
            <x v="101"/>
          </reference>
          <reference field="6" count="1" selected="false">
            <x v="8"/>
          </reference>
          <reference field="5" count="1" selected="false">
            <x v="28"/>
          </reference>
          <reference field="3" count="1" selected="false">
            <x v="1"/>
          </reference>
          <reference field="2" count="1" selected="false">
            <x v="0"/>
          </reference>
        </references>
      </pivotArea>
    </format>
    <format dxfId="274">
      <pivotArea dataOnly="0" labelOnly="1" fieldPosition="0">
        <references count="5">
          <reference field="8" count="1">
            <x v="112"/>
          </reference>
          <reference field="6" count="1" selected="false">
            <x v="8"/>
          </reference>
          <reference field="5" count="1" selected="false">
            <x v="28"/>
          </reference>
          <reference field="3" count="1" selected="false">
            <x v="1"/>
          </reference>
          <reference field="2" count="1" selected="false">
            <x v="0"/>
          </reference>
        </references>
      </pivotArea>
    </format>
    <format dxfId="275">
      <pivotArea dataOnly="0" labelOnly="1" fieldPosition="0">
        <references count="5">
          <reference field="8" count="1">
            <x v="79"/>
          </reference>
          <reference field="6" count="1" selected="false">
            <x v="10"/>
          </reference>
          <reference field="5" count="1" selected="false">
            <x v="29"/>
          </reference>
          <reference field="3" count="1" selected="false">
            <x v="1"/>
          </reference>
          <reference field="2" count="1" selected="false">
            <x v="0"/>
          </reference>
        </references>
      </pivotArea>
    </format>
    <format dxfId="276">
      <pivotArea dataOnly="0" labelOnly="1" fieldPosition="0">
        <references count="5">
          <reference field="8" count="1">
            <x v="78"/>
          </reference>
          <reference field="6" count="1" selected="false">
            <x v="9"/>
          </reference>
          <reference field="5" count="1" selected="false">
            <x v="30"/>
          </reference>
          <reference field="3" count="1" selected="false">
            <x v="1"/>
          </reference>
          <reference field="2" count="1" selected="false">
            <x v="0"/>
          </reference>
        </references>
      </pivotArea>
    </format>
    <format dxfId="277">
      <pivotArea dataOnly="0" labelOnly="1" fieldPosition="0">
        <references count="5">
          <reference field="8" count="1">
            <x v="1"/>
          </reference>
          <reference field="6" count="1" selected="false">
            <x v="23"/>
          </reference>
          <reference field="5" count="1" selected="false">
            <x v="1"/>
          </reference>
          <reference field="3" count="1" selected="false">
            <x v="2"/>
          </reference>
          <reference field="2" count="1" selected="false">
            <x v="0"/>
          </reference>
        </references>
      </pivotArea>
    </format>
    <format dxfId="278">
      <pivotArea dataOnly="0" labelOnly="1" fieldPosition="0">
        <references count="5">
          <reference field="8" count="1">
            <x v="119"/>
          </reference>
          <reference field="6" count="1" selected="false">
            <x v="23"/>
          </reference>
          <reference field="5" count="1" selected="false">
            <x v="1"/>
          </reference>
          <reference field="3" count="1" selected="false">
            <x v="2"/>
          </reference>
          <reference field="2" count="1" selected="false">
            <x v="0"/>
          </reference>
        </references>
      </pivotArea>
    </format>
    <format dxfId="279">
      <pivotArea dataOnly="0" labelOnly="1" fieldPosition="0">
        <references count="5">
          <reference field="8" count="1">
            <x v="121"/>
          </reference>
          <reference field="6" count="1" selected="false">
            <x v="23"/>
          </reference>
          <reference field="5" count="1" selected="false">
            <x v="1"/>
          </reference>
          <reference field="3" count="1" selected="false">
            <x v="2"/>
          </reference>
          <reference field="2" count="1" selected="false">
            <x v="0"/>
          </reference>
        </references>
      </pivotArea>
    </format>
    <format dxfId="280">
      <pivotArea dataOnly="0" labelOnly="1" fieldPosition="0">
        <references count="5">
          <reference field="8" count="1">
            <x v="117"/>
          </reference>
          <reference field="6" count="1" selected="false">
            <x v="20"/>
          </reference>
          <reference field="5" count="1" selected="false">
            <x v="3"/>
          </reference>
          <reference field="3" count="1" selected="false">
            <x v="2"/>
          </reference>
          <reference field="2" count="1" selected="false">
            <x v="0"/>
          </reference>
        </references>
      </pivotArea>
    </format>
    <format dxfId="281">
      <pivotArea dataOnly="0" labelOnly="1" fieldPosition="0">
        <references count="5">
          <reference field="8" count="1">
            <x v="116"/>
          </reference>
          <reference field="6" count="1" selected="false">
            <x v="23"/>
          </reference>
          <reference field="5" count="1" selected="false">
            <x v="5"/>
          </reference>
          <reference field="3" count="1" selected="false">
            <x v="2"/>
          </reference>
          <reference field="2" count="1" selected="false">
            <x v="0"/>
          </reference>
        </references>
      </pivotArea>
    </format>
    <format dxfId="282">
      <pivotArea dataOnly="0" labelOnly="1" fieldPosition="0">
        <references count="5">
          <reference field="8" count="1">
            <x v="118"/>
          </reference>
          <reference field="6" count="1" selected="false">
            <x v="24"/>
          </reference>
          <reference field="5" count="1" selected="false">
            <x v="6"/>
          </reference>
          <reference field="3" count="1" selected="false">
            <x v="2"/>
          </reference>
          <reference field="2" count="1" selected="false">
            <x v="0"/>
          </reference>
        </references>
      </pivotArea>
    </format>
    <format dxfId="283">
      <pivotArea dataOnly="0" labelOnly="1" fieldPosition="0">
        <references count="5">
          <reference field="8" count="1">
            <x v="36"/>
          </reference>
          <reference field="6" count="1" selected="false">
            <x v="21"/>
          </reference>
          <reference field="5" count="1" selected="false">
            <x v="13"/>
          </reference>
          <reference field="3" count="1" selected="false">
            <x v="2"/>
          </reference>
          <reference field="2" count="1" selected="false">
            <x v="0"/>
          </reference>
        </references>
      </pivotArea>
    </format>
    <format dxfId="284">
      <pivotArea dataOnly="0" labelOnly="1" fieldPosition="0">
        <references count="5">
          <reference field="8" count="1">
            <x v="38"/>
          </reference>
          <reference field="6" count="1" selected="false">
            <x v="21"/>
          </reference>
          <reference field="5" count="1" selected="false">
            <x v="13"/>
          </reference>
          <reference field="3" count="1" selected="false">
            <x v="2"/>
          </reference>
          <reference field="2" count="1" selected="false">
            <x v="0"/>
          </reference>
        </references>
      </pivotArea>
    </format>
    <format dxfId="285">
      <pivotArea dataOnly="0" labelOnly="1" fieldPosition="0">
        <references count="5">
          <reference field="8" count="1">
            <x v="28"/>
          </reference>
          <reference field="6" count="1" selected="false">
            <x v="14"/>
          </reference>
          <reference field="5" count="1" selected="false">
            <x v="14"/>
          </reference>
          <reference field="3" count="1" selected="false">
            <x v="2"/>
          </reference>
          <reference field="2" count="1" selected="false">
            <x v="0"/>
          </reference>
        </references>
      </pivotArea>
    </format>
    <format dxfId="286">
      <pivotArea dataOnly="0" labelOnly="1" fieldPosition="0">
        <references count="5">
          <reference field="8" count="1">
            <x v="104"/>
          </reference>
          <reference field="6" count="1" selected="false">
            <x v="18"/>
          </reference>
          <reference field="5" count="1" selected="false">
            <x v="15"/>
          </reference>
          <reference field="3" count="1" selected="false">
            <x v="2"/>
          </reference>
          <reference field="2" count="1" selected="false">
            <x v="0"/>
          </reference>
        </references>
      </pivotArea>
    </format>
    <format dxfId="287">
      <pivotArea dataOnly="0" labelOnly="1" fieldPosition="0">
        <references count="5">
          <reference field="8" count="1">
            <x v="80"/>
          </reference>
          <reference field="6" count="1" selected="false">
            <x v="15"/>
          </reference>
          <reference field="5" count="1" selected="false">
            <x v="31"/>
          </reference>
          <reference field="3" count="1" selected="false">
            <x v="2"/>
          </reference>
          <reference field="2" count="1" selected="false">
            <x v="0"/>
          </reference>
        </references>
      </pivotArea>
    </format>
    <format dxfId="288">
      <pivotArea dataOnly="0" labelOnly="1" fieldPosition="0">
        <references count="5">
          <reference field="8" count="1">
            <x v="81"/>
          </reference>
          <reference field="6" count="1" selected="false">
            <x v="17"/>
          </reference>
          <reference field="5" count="1" selected="false">
            <x v="33"/>
          </reference>
          <reference field="3" count="1" selected="false">
            <x v="2"/>
          </reference>
          <reference field="2" count="1" selected="false">
            <x v="0"/>
          </reference>
        </references>
      </pivotArea>
    </format>
    <format dxfId="289">
      <pivotArea dataOnly="0" labelOnly="1" fieldPosition="0">
        <references count="5">
          <reference field="8" count="1">
            <x v="54"/>
          </reference>
          <reference field="6" count="1" selected="false">
            <x v="1"/>
          </reference>
          <reference field="5" count="1" selected="false">
            <x v="40"/>
          </reference>
          <reference field="3" count="1" selected="false">
            <x v="0"/>
          </reference>
          <reference field="2" count="1" selected="false">
            <x v="4"/>
          </reference>
        </references>
      </pivotArea>
    </format>
    <format dxfId="290">
      <pivotArea dataOnly="0" labelOnly="1" fieldPosition="0">
        <references count="5">
          <reference field="8" count="1">
            <x v="55"/>
          </reference>
          <reference field="6" count="1" selected="false">
            <x v="3"/>
          </reference>
          <reference field="5" count="1" selected="false">
            <x v="42"/>
          </reference>
          <reference field="3" count="1" selected="false">
            <x v="0"/>
          </reference>
          <reference field="2" count="1" selected="false">
            <x v="4"/>
          </reference>
        </references>
      </pivotArea>
    </format>
    <format dxfId="291">
      <pivotArea dataOnly="0" labelOnly="1" fieldPosition="0">
        <references count="5">
          <reference field="8" count="1">
            <x v="53"/>
          </reference>
          <reference field="6" count="1" selected="false">
            <x v="2"/>
          </reference>
          <reference field="5" count="1" selected="false">
            <x v="44"/>
          </reference>
          <reference field="3" count="1" selected="false">
            <x v="0"/>
          </reference>
          <reference field="2" count="1" selected="false">
            <x v="4"/>
          </reference>
        </references>
      </pivotArea>
    </format>
    <format dxfId="292">
      <pivotArea dataOnly="0" labelOnly="1" fieldPosition="0">
        <references count="5">
          <reference field="8" count="1">
            <x v="3"/>
          </reference>
          <reference field="6" count="1" selected="false">
            <x v="6"/>
          </reference>
          <reference field="5" count="1" selected="false">
            <x v="10"/>
          </reference>
          <reference field="3" count="1" selected="false">
            <x v="1"/>
          </reference>
          <reference field="2" count="1" selected="false">
            <x v="4"/>
          </reference>
        </references>
      </pivotArea>
    </format>
    <format dxfId="293">
      <pivotArea dataOnly="0" labelOnly="1" fieldPosition="0">
        <references count="5">
          <reference field="8" count="1">
            <x v="58"/>
          </reference>
          <reference field="6" count="1" selected="false">
            <x v="13"/>
          </reference>
          <reference field="5" count="1" selected="false">
            <x v="11"/>
          </reference>
          <reference field="3" count="1" selected="false">
            <x v="1"/>
          </reference>
          <reference field="2" count="1" selected="false">
            <x v="4"/>
          </reference>
        </references>
      </pivotArea>
    </format>
    <format dxfId="294">
      <pivotArea dataOnly="0" labelOnly="1" fieldPosition="0">
        <references count="5">
          <reference field="8" count="1">
            <x v="24"/>
          </reference>
          <reference field="6" count="1" selected="false">
            <x v="23"/>
          </reference>
          <reference field="5" count="1" selected="false">
            <x v="1"/>
          </reference>
          <reference field="3" count="1" selected="false">
            <x v="2"/>
          </reference>
          <reference field="2" count="1" selected="false">
            <x v="4"/>
          </reference>
        </references>
      </pivotArea>
    </format>
    <format dxfId="295">
      <pivotArea dataOnly="0" labelOnly="1" fieldPosition="0">
        <references count="5">
          <reference field="8" count="1">
            <x v="52"/>
          </reference>
          <reference field="6" count="1" selected="false">
            <x v="23"/>
          </reference>
          <reference field="5" count="1" selected="false">
            <x v="1"/>
          </reference>
          <reference field="3" count="1" selected="false">
            <x v="2"/>
          </reference>
          <reference field="2" count="1" selected="false">
            <x v="4"/>
          </reference>
        </references>
      </pivotArea>
    </format>
    <format dxfId="296">
      <pivotArea dataOnly="0" labelOnly="1" fieldPosition="0">
        <references count="5">
          <reference field="8" count="1">
            <x v="106"/>
          </reference>
          <reference field="6" count="1" selected="false">
            <x v="20"/>
          </reference>
          <reference field="5" count="1" selected="false">
            <x v="4"/>
          </reference>
          <reference field="3" count="1" selected="false">
            <x v="2"/>
          </reference>
          <reference field="2" count="1" selected="false">
            <x v="4"/>
          </reference>
        </references>
      </pivotArea>
    </format>
    <format dxfId="297">
      <pivotArea dataOnly="0" labelOnly="1" fieldPosition="0">
        <references count="5">
          <reference field="8" count="1">
            <x v="4"/>
          </reference>
          <reference field="6" count="1" selected="false">
            <x v="21"/>
          </reference>
          <reference field="5" count="1" selected="false">
            <x v="13"/>
          </reference>
          <reference field="3" count="1" selected="false">
            <x v="2"/>
          </reference>
          <reference field="2" count="1" selected="false">
            <x v="4"/>
          </reference>
        </references>
      </pivotArea>
    </format>
    <format dxfId="298">
      <pivotArea dataOnly="0" labelOnly="1" fieldPosition="0">
        <references count="5">
          <reference field="8" count="1">
            <x v="105"/>
          </reference>
          <reference field="6" count="1" selected="false">
            <x v="17"/>
          </reference>
          <reference field="5" count="1" selected="false">
            <x v="33"/>
          </reference>
          <reference field="3" count="1" selected="false">
            <x v="2"/>
          </reference>
          <reference field="2" count="1" selected="false">
            <x v="4"/>
          </reference>
        </references>
      </pivotArea>
    </format>
    <format dxfId="299">
      <pivotArea dataOnly="0" labelOnly="1" fieldPosition="0">
        <references count="5">
          <reference field="8" count="1">
            <x v="51"/>
          </reference>
          <reference field="6" count="1" selected="false">
            <x v="4"/>
          </reference>
          <reference field="5" count="1" selected="false">
            <x v="43"/>
          </reference>
          <reference field="3" count="1" selected="false">
            <x v="0"/>
          </reference>
          <reference field="2" count="1" selected="false">
            <x v="6"/>
          </reference>
        </references>
      </pivotArea>
    </format>
    <format dxfId="300">
      <pivotArea dataOnly="0" labelOnly="1" fieldPosition="0">
        <references count="5">
          <reference field="8" count="1">
            <x v="62"/>
          </reference>
          <reference field="6" count="1" selected="false">
            <x v="7"/>
          </reference>
          <reference field="5" count="1" selected="false">
            <x v="9"/>
          </reference>
          <reference field="3" count="1" selected="false">
            <x v="1"/>
          </reference>
          <reference field="2" count="1" selected="false">
            <x v="6"/>
          </reference>
        </references>
      </pivotArea>
    </format>
    <format dxfId="301">
      <pivotArea dataOnly="0" labelOnly="1" fieldPosition="0">
        <references count="5">
          <reference field="8" count="1">
            <x v="60"/>
          </reference>
          <reference field="6" count="1" selected="false">
            <x v="12"/>
          </reference>
          <reference field="5" count="1" selected="false">
            <x v="12"/>
          </reference>
          <reference field="3" count="1" selected="false">
            <x v="1"/>
          </reference>
          <reference field="2" count="1" selected="false">
            <x v="6"/>
          </reference>
        </references>
      </pivotArea>
    </format>
    <format dxfId="302">
      <pivotArea dataOnly="0" labelOnly="1" fieldPosition="0">
        <references count="5">
          <reference field="8" count="1">
            <x v="67"/>
          </reference>
          <reference field="6" count="1" selected="false">
            <x v="8"/>
          </reference>
          <reference field="5" count="1" selected="false">
            <x v="28"/>
          </reference>
          <reference field="3" count="1" selected="false">
            <x v="1"/>
          </reference>
          <reference field="2" count="1" selected="false">
            <x v="6"/>
          </reference>
        </references>
      </pivotArea>
    </format>
    <format dxfId="303">
      <pivotArea dataOnly="0" labelOnly="1" fieldPosition="0">
        <references count="5">
          <reference field="8" count="1">
            <x v="59"/>
          </reference>
          <reference field="6" count="1" selected="false">
            <x v="10"/>
          </reference>
          <reference field="5" count="1" selected="false">
            <x v="29"/>
          </reference>
          <reference field="3" count="1" selected="false">
            <x v="1"/>
          </reference>
          <reference field="2" count="1" selected="false">
            <x v="6"/>
          </reference>
        </references>
      </pivotArea>
    </format>
    <format dxfId="304">
      <pivotArea dataOnly="0" labelOnly="1" fieldPosition="0">
        <references count="5">
          <reference field="8" count="1">
            <x v="0"/>
          </reference>
          <reference field="6" count="1" selected="false">
            <x v="22"/>
          </reference>
          <reference field="5" count="1" selected="false">
            <x v="7"/>
          </reference>
          <reference field="3" count="1" selected="false">
            <x v="2"/>
          </reference>
          <reference field="2" count="1" selected="false">
            <x v="6"/>
          </reference>
        </references>
      </pivotArea>
    </format>
    <format dxfId="305">
      <pivotArea dataOnly="0" labelOnly="1" fieldPosition="0">
        <references count="5">
          <reference field="8" count="1">
            <x v="109"/>
          </reference>
          <reference field="6" count="1" selected="false">
            <x v="16"/>
          </reference>
          <reference field="5" count="1" selected="false">
            <x v="32"/>
          </reference>
          <reference field="3" count="1" selected="false">
            <x v="2"/>
          </reference>
          <reference field="2" count="1" selected="false">
            <x v="6"/>
          </reference>
        </references>
      </pivotArea>
    </format>
    <format dxfId="306">
      <pivotArea dataOnly="0" labelOnly="1" fieldPosition="0">
        <references count="5">
          <reference field="8" count="1">
            <x v="68"/>
          </reference>
          <reference field="6" count="1" selected="false">
            <x v="0"/>
          </reference>
          <reference field="5" count="1" selected="false">
            <x v="0"/>
          </reference>
          <reference field="3" count="1" selected="false">
            <x v="0"/>
          </reference>
          <reference field="2" count="1" selected="false">
            <x v="1"/>
          </reference>
        </references>
      </pivotArea>
    </format>
    <format dxfId="307">
      <pivotArea dataOnly="0" labelOnly="1" fieldPosition="0">
        <references count="5">
          <reference field="8" count="1">
            <x v="32"/>
          </reference>
          <reference field="6" count="1" selected="false">
            <x v="7"/>
          </reference>
          <reference field="5" count="1" selected="false">
            <x v="9"/>
          </reference>
          <reference field="3" count="1" selected="false">
            <x v="1"/>
          </reference>
          <reference field="2" count="1" selected="false">
            <x v="1"/>
          </reference>
        </references>
      </pivotArea>
    </format>
    <format dxfId="308">
      <pivotArea dataOnly="0" labelOnly="1" fieldPosition="0">
        <references count="5">
          <reference field="8" count="1">
            <x v="3"/>
          </reference>
          <reference field="6" count="1" selected="false">
            <x v="6"/>
          </reference>
          <reference field="5" count="1" selected="false">
            <x v="10"/>
          </reference>
          <reference field="3" count="1" selected="false">
            <x v="1"/>
          </reference>
          <reference field="2" count="1" selected="false">
            <x v="1"/>
          </reference>
        </references>
      </pivotArea>
    </format>
    <format dxfId="309">
      <pivotArea dataOnly="0" labelOnly="1" fieldPosition="0">
        <references count="5">
          <reference field="8" count="1">
            <x v="69"/>
          </reference>
          <reference field="6" count="1" selected="false">
            <x v="10"/>
          </reference>
          <reference field="5" count="1" selected="false">
            <x v="29"/>
          </reference>
          <reference field="3" count="1" selected="false">
            <x v="1"/>
          </reference>
          <reference field="2" count="1" selected="false">
            <x v="1"/>
          </reference>
        </references>
      </pivotArea>
    </format>
    <format dxfId="310">
      <pivotArea dataOnly="0" labelOnly="1" fieldPosition="0">
        <references count="5">
          <reference field="8" count="1">
            <x v="31"/>
          </reference>
          <reference field="6" count="1" selected="false">
            <x v="19"/>
          </reference>
          <reference field="5" count="1" selected="false">
            <x v="1"/>
          </reference>
          <reference field="3" count="1" selected="false">
            <x v="2"/>
          </reference>
          <reference field="2" count="1" selected="false">
            <x v="1"/>
          </reference>
        </references>
      </pivotArea>
    </format>
    <format dxfId="311">
      <pivotArea dataOnly="0" labelOnly="1" fieldPosition="0">
        <references count="5">
          <reference field="8" count="1">
            <x v="26"/>
          </reference>
          <reference field="6" count="1" selected="false">
            <x v="23"/>
          </reference>
          <reference field="5" count="1" selected="false">
            <x v="2"/>
          </reference>
          <reference field="3" count="1" selected="false">
            <x v="2"/>
          </reference>
          <reference field="2" count="1" selected="false">
            <x v="1"/>
          </reference>
        </references>
      </pivotArea>
    </format>
    <format dxfId="312">
      <pivotArea dataOnly="0" labelOnly="1" fieldPosition="0">
        <references count="5">
          <reference field="8" count="1">
            <x v="114"/>
          </reference>
          <reference field="6" count="1" selected="false">
            <x v="20"/>
          </reference>
          <reference field="5" count="1" selected="false">
            <x v="4"/>
          </reference>
          <reference field="3" count="1" selected="false">
            <x v="2"/>
          </reference>
          <reference field="2" count="1" selected="false">
            <x v="1"/>
          </reference>
        </references>
      </pivotArea>
    </format>
    <format dxfId="313">
      <pivotArea dataOnly="0" labelOnly="1" fieldPosition="0">
        <references count="5">
          <reference field="8" count="1">
            <x v="70"/>
          </reference>
          <reference field="6" count="1" selected="false">
            <x v="22"/>
          </reference>
          <reference field="5" count="1" selected="false">
            <x v="7"/>
          </reference>
          <reference field="3" count="1" selected="false">
            <x v="2"/>
          </reference>
          <reference field="2" count="1" selected="false">
            <x v="1"/>
          </reference>
        </references>
      </pivotArea>
    </format>
    <format dxfId="314">
      <pivotArea dataOnly="0" labelOnly="1" fieldPosition="0">
        <references count="5">
          <reference field="8" count="1">
            <x v="75"/>
          </reference>
          <reference field="6" count="1" selected="false">
            <x v="14"/>
          </reference>
          <reference field="5" count="1" selected="false">
            <x v="14"/>
          </reference>
          <reference field="3" count="1" selected="false">
            <x v="2"/>
          </reference>
          <reference field="2" count="1" selected="false">
            <x v="1"/>
          </reference>
        </references>
      </pivotArea>
    </format>
    <format dxfId="315">
      <pivotArea dataOnly="0" labelOnly="1" fieldPosition="0">
        <references count="5">
          <reference field="8" count="1">
            <x v="76"/>
          </reference>
          <reference field="6" count="1" selected="false">
            <x v="14"/>
          </reference>
          <reference field="5" count="1" selected="false">
            <x v="14"/>
          </reference>
          <reference field="3" count="1" selected="false">
            <x v="2"/>
          </reference>
          <reference field="2" count="1" selected="false">
            <x v="1"/>
          </reference>
        </references>
      </pivotArea>
    </format>
    <format dxfId="316">
      <pivotArea dataOnly="0" labelOnly="1" fieldPosition="0">
        <references count="5">
          <reference field="8" count="1">
            <x v="113"/>
          </reference>
          <reference field="6" count="1" selected="false">
            <x v="17"/>
          </reference>
          <reference field="5" count="1" selected="false">
            <x v="33"/>
          </reference>
          <reference field="3" count="1" selected="false">
            <x v="2"/>
          </reference>
          <reference field="2" count="1" selected="false">
            <x v="1"/>
          </reference>
        </references>
      </pivotArea>
    </format>
    <format dxfId="317">
      <pivotArea dataOnly="0" labelOnly="1" fieldPosition="0">
        <references count="4">
          <reference field="6" count="1">
            <x v="3"/>
          </reference>
          <reference field="5" count="1" selected="false">
            <x v="42"/>
          </reference>
          <reference field="3" count="1" selected="false">
            <x v="0"/>
          </reference>
          <reference field="2" count="1" selected="false">
            <x v="5"/>
          </reference>
        </references>
      </pivotArea>
    </format>
    <format dxfId="318">
      <pivotArea dataOnly="0" labelOnly="1" fieldPosition="0">
        <references count="4">
          <reference field="6" count="1">
            <x v="3"/>
          </reference>
          <reference field="5" count="1" selected="false">
            <x v="42"/>
          </reference>
          <reference field="3" count="1" selected="false">
            <x v="0"/>
          </reference>
          <reference field="2" count="1" selected="false">
            <x v="5"/>
          </reference>
        </references>
      </pivotArea>
    </format>
    <format dxfId="319">
      <pivotArea dataOnly="0" labelOnly="1" fieldPosition="0">
        <references count="4">
          <reference field="6" count="1">
            <x v="3"/>
          </reference>
          <reference field="5" count="1" selected="false">
            <x v="42"/>
          </reference>
          <reference field="3" count="1" selected="false">
            <x v="0"/>
          </reference>
          <reference field="2" count="1" selected="false">
            <x v="5"/>
          </reference>
        </references>
      </pivotArea>
    </format>
    <format dxfId="320">
      <pivotArea dataOnly="0" labelOnly="1" fieldPosition="0">
        <references count="4">
          <reference field="6" count="1">
            <x v="3"/>
          </reference>
          <reference field="5" count="1" selected="false">
            <x v="42"/>
          </reference>
          <reference field="3" count="1" selected="false">
            <x v="0"/>
          </reference>
          <reference field="2" count="1" selected="false">
            <x v="5"/>
          </reference>
        </references>
      </pivotArea>
    </format>
    <format dxfId="321">
      <pivotArea field="2" type="button" dataOnly="0" labelOnly="1" outline="0" fieldPosition="0"/>
    </format>
    <format dxfId="322">
      <pivotArea field="3" type="button" dataOnly="0" labelOnly="1" outline="0" fieldPosition="0"/>
    </format>
    <format dxfId="323">
      <pivotArea field="5" type="button" dataOnly="0" labelOnly="1" outline="0" fieldPosition="0"/>
    </format>
    <format dxfId="324">
      <pivotArea field="6" type="button" dataOnly="0" labelOnly="1" outline="0" fieldPosition="0"/>
    </format>
    <format dxfId="325">
      <pivotArea field="8" type="button" dataOnly="0" labelOnly="1" outline="0" fieldPosition="0"/>
    </format>
    <format dxfId="326">
      <pivotArea field="33" type="button" dataOnly="0" labelOnly="1" outline="0" fieldPosition="0"/>
    </format>
    <format dxfId="327">
      <pivotArea dataOnly="0" labelOnly="1" fieldPosition="0">
        <references count="1">
          <reference field="4294967294" count="1">
            <x v="0"/>
          </reference>
        </references>
      </pivotArea>
    </format>
    <format dxfId="328">
      <pivotArea dataOnly="0" labelOnly="1" fieldPosition="0">
        <references count="1">
          <reference field="4294967294" count="1">
            <x v="1"/>
          </reference>
        </references>
      </pivotArea>
    </format>
    <format dxfId="329">
      <pivotArea dataOnly="0" labelOnly="1" fieldPosition="0">
        <references count="1">
          <reference field="4294967294" count="1">
            <x v="3"/>
          </reference>
        </references>
      </pivotArea>
    </format>
    <format dxfId="330">
      <pivotArea dataOnly="0" labelOnly="1" fieldPosition="0">
        <references count="1">
          <reference field="4294967294" count="1">
            <x v="4"/>
          </reference>
        </references>
      </pivotArea>
    </format>
    <format dxfId="331">
      <pivotArea field="2" type="button" dataOnly="0" labelOnly="1" outline="0" fieldPosition="0"/>
    </format>
    <format dxfId="332">
      <pivotArea field="3" type="button" dataOnly="0" labelOnly="1" outline="0" fieldPosition="0"/>
    </format>
    <format dxfId="333">
      <pivotArea field="5" type="button" dataOnly="0" labelOnly="1" outline="0" fieldPosition="0"/>
    </format>
    <format dxfId="334">
      <pivotArea field="6" type="button" dataOnly="0" labelOnly="1" outline="0" fieldPosition="0"/>
    </format>
    <format dxfId="335">
      <pivotArea field="8" type="button" dataOnly="0" labelOnly="1" outline="0" fieldPosition="0"/>
    </format>
    <format dxfId="336">
      <pivotArea field="33" type="button" dataOnly="0" labelOnly="1" outline="0" fieldPosition="0"/>
    </format>
    <format dxfId="337">
      <pivotArea dataOnly="0" labelOnly="1" fieldPosition="0">
        <references count="1">
          <reference field="4294967294" count="1">
            <x v="0"/>
          </reference>
        </references>
      </pivotArea>
    </format>
    <format dxfId="338">
      <pivotArea dataOnly="0" labelOnly="1" fieldPosition="0">
        <references count="1">
          <reference field="4294967294" count="1">
            <x v="1"/>
          </reference>
        </references>
      </pivotArea>
    </format>
    <format dxfId="339">
      <pivotArea dataOnly="0" labelOnly="1" fieldPosition="0">
        <references count="1">
          <reference field="4294967294" count="1">
            <x v="3"/>
          </reference>
        </references>
      </pivotArea>
    </format>
    <format dxfId="340">
      <pivotArea dataOnly="0" labelOnly="1" fieldPosition="0">
        <references count="1">
          <reference field="4294967294" count="1">
            <x v="4"/>
          </reference>
        </references>
      </pivotArea>
    </format>
    <format dxfId="341">
      <pivotArea field="2" type="button" dataOnly="0" labelOnly="1" outline="0" fieldPosition="0"/>
    </format>
    <format dxfId="342">
      <pivotArea field="3" type="button" dataOnly="0" labelOnly="1" outline="0" fieldPosition="0"/>
    </format>
    <format dxfId="343">
      <pivotArea field="5" type="button" dataOnly="0" labelOnly="1" outline="0" fieldPosition="0"/>
    </format>
    <format dxfId="344">
      <pivotArea field="6" type="button" dataOnly="0" labelOnly="1" outline="0" fieldPosition="0"/>
    </format>
    <format dxfId="345">
      <pivotArea field="8" type="button" dataOnly="0" labelOnly="1" outline="0" fieldPosition="0"/>
    </format>
    <format dxfId="346">
      <pivotArea field="33" type="button" dataOnly="0" labelOnly="1" outline="0" fieldPosition="0"/>
    </format>
    <format dxfId="347">
      <pivotArea dataOnly="0" labelOnly="1" fieldPosition="0">
        <references count="1">
          <reference field="4294967294" count="1">
            <x v="0"/>
          </reference>
        </references>
      </pivotArea>
    </format>
    <format dxfId="348">
      <pivotArea dataOnly="0" labelOnly="1" fieldPosition="0">
        <references count="1">
          <reference field="4294967294" count="1">
            <x v="1"/>
          </reference>
        </references>
      </pivotArea>
    </format>
    <format dxfId="349">
      <pivotArea dataOnly="0" labelOnly="1" fieldPosition="0">
        <references count="1">
          <reference field="4294967294" count="1">
            <x v="3"/>
          </reference>
        </references>
      </pivotArea>
    </format>
    <format dxfId="350">
      <pivotArea dataOnly="0" labelOnly="1" fieldPosition="0">
        <references count="1">
          <reference field="4294967294" count="1">
            <x v="4"/>
          </reference>
        </references>
      </pivotArea>
    </format>
    <format dxfId="351">
      <pivotArea dataOnly="0" labelOnly="1" fieldPosition="0">
        <references count="1">
          <reference field="2" count="0" defaultSubtotal="true"/>
        </references>
      </pivotArea>
    </format>
    <format dxfId="352">
      <pivotArea dataOnly="0" labelOnly="1" fieldPosition="0">
        <references count="2">
          <reference field="3" count="1">
            <x v="3"/>
          </reference>
          <reference field="2" count="1" selected="false">
            <x v="0"/>
          </reference>
        </references>
      </pivotArea>
    </format>
    <format dxfId="353">
      <pivotArea dataOnly="0" labelOnly="1" fieldPosition="0">
        <references count="2">
          <reference field="3" count="1">
            <x v="4"/>
          </reference>
          <reference field="2" count="1" selected="false">
            <x v="0"/>
          </reference>
        </references>
      </pivotArea>
    </format>
    <format dxfId="354">
      <pivotArea dataOnly="0" labelOnly="1" fieldPosition="0">
        <references count="2">
          <reference field="3" count="1">
            <x v="3"/>
          </reference>
          <reference field="2" count="1" selected="false">
            <x v="1"/>
          </reference>
        </references>
      </pivotArea>
    </format>
    <format dxfId="355">
      <pivotArea dataOnly="0" labelOnly="1" fieldPosition="0">
        <references count="2">
          <reference field="3" count="1">
            <x v="4"/>
          </reference>
          <reference field="2" count="1" selected="false">
            <x v="1"/>
          </reference>
        </references>
      </pivotArea>
    </format>
    <format dxfId="356">
      <pivotArea dataOnly="0" labelOnly="1" fieldPosition="0">
        <references count="2">
          <reference field="3" count="1">
            <x v="3"/>
          </reference>
          <reference field="2" count="1" selected="false">
            <x v="2"/>
          </reference>
        </references>
      </pivotArea>
    </format>
    <format dxfId="357">
      <pivotArea dataOnly="0" labelOnly="1" fieldPosition="0">
        <references count="2">
          <reference field="3" count="1">
            <x v="4"/>
          </reference>
          <reference field="2" count="1" selected="false">
            <x v="2"/>
          </reference>
        </references>
      </pivotArea>
    </format>
    <format dxfId="358">
      <pivotArea dataOnly="0" labelOnly="1" fieldPosition="0">
        <references count="2">
          <reference field="3" count="1">
            <x v="3"/>
          </reference>
          <reference field="2" count="1" selected="false">
            <x v="3"/>
          </reference>
        </references>
      </pivotArea>
    </format>
    <format dxfId="359">
      <pivotArea dataOnly="0" labelOnly="1" fieldPosition="0">
        <references count="2">
          <reference field="3" count="1">
            <x v="4"/>
          </reference>
          <reference field="2" count="1" selected="false">
            <x v="3"/>
          </reference>
        </references>
      </pivotArea>
    </format>
    <format dxfId="360">
      <pivotArea dataOnly="0" labelOnly="1" fieldPosition="0">
        <references count="2">
          <reference field="3" count="1">
            <x v="3"/>
          </reference>
          <reference field="2" count="1" selected="false">
            <x v="4"/>
          </reference>
        </references>
      </pivotArea>
    </format>
    <format dxfId="361">
      <pivotArea dataOnly="0" labelOnly="1" fieldPosition="0">
        <references count="2">
          <reference field="3" count="1">
            <x v="3"/>
          </reference>
          <reference field="2" count="1" selected="false">
            <x v="5"/>
          </reference>
        </references>
      </pivotArea>
    </format>
    <format dxfId="362">
      <pivotArea dataOnly="0" labelOnly="1" fieldPosition="0">
        <references count="2">
          <reference field="3" count="1">
            <x v="3"/>
          </reference>
          <reference field="2" count="1" selected="false">
            <x v="6"/>
          </reference>
        </references>
      </pivotArea>
    </format>
    <format dxfId="363">
      <pivotArea dataOnly="0" labelOnly="1" fieldPosition="0">
        <references count="2">
          <reference field="3" count="1">
            <x v="4"/>
          </reference>
          <reference field="2" count="1" selected="false">
            <x v="6"/>
          </reference>
        </references>
      </pivotArea>
    </format>
    <format dxfId="364">
      <pivotArea dataOnly="0" labelOnly="1" fieldPosition="0">
        <references count="3">
          <reference field="5" count="1">
            <x v="16"/>
          </reference>
          <reference field="3" count="1" selected="false">
            <x v="3"/>
          </reference>
          <reference field="2" count="1" selected="false">
            <x v="0"/>
          </reference>
        </references>
      </pivotArea>
    </format>
    <format dxfId="365">
      <pivotArea dataOnly="0" labelOnly="1" fieldPosition="0">
        <references count="3">
          <reference field="5" count="1">
            <x v="21"/>
          </reference>
          <reference field="3" count="1" selected="false">
            <x v="3"/>
          </reference>
          <reference field="2" count="1" selected="false">
            <x v="0"/>
          </reference>
        </references>
      </pivotArea>
    </format>
    <format dxfId="366">
      <pivotArea dataOnly="0" labelOnly="1" fieldPosition="0">
        <references count="3">
          <reference field="5" count="1">
            <x v="22"/>
          </reference>
          <reference field="3" count="1" selected="false">
            <x v="3"/>
          </reference>
          <reference field="2" count="1" selected="false">
            <x v="0"/>
          </reference>
        </references>
      </pivotArea>
    </format>
    <format dxfId="367">
      <pivotArea dataOnly="0" labelOnly="1" fieldPosition="0">
        <references count="3">
          <reference field="5" count="1">
            <x v="34"/>
          </reference>
          <reference field="3" count="1" selected="false">
            <x v="3"/>
          </reference>
          <reference field="2" count="1" selected="false">
            <x v="0"/>
          </reference>
        </references>
      </pivotArea>
    </format>
    <format dxfId="368">
      <pivotArea dataOnly="0" labelOnly="1" fieldPosition="0">
        <references count="3">
          <reference field="5" count="1">
            <x v="35"/>
          </reference>
          <reference field="3" count="1" selected="false">
            <x v="3"/>
          </reference>
          <reference field="2" count="1" selected="false">
            <x v="0"/>
          </reference>
        </references>
      </pivotArea>
    </format>
    <format dxfId="369">
      <pivotArea dataOnly="0" labelOnly="1" fieldPosition="0">
        <references count="3">
          <reference field="5" count="1">
            <x v="36"/>
          </reference>
          <reference field="3" count="1" selected="false">
            <x v="3"/>
          </reference>
          <reference field="2" count="1" selected="false">
            <x v="0"/>
          </reference>
        </references>
      </pivotArea>
    </format>
    <format dxfId="370">
      <pivotArea dataOnly="0" labelOnly="1" fieldPosition="0">
        <references count="3">
          <reference field="5" count="1">
            <x v="19"/>
          </reference>
          <reference field="3" count="1" selected="false">
            <x v="4"/>
          </reference>
          <reference field="2" count="1" selected="false">
            <x v="0"/>
          </reference>
        </references>
      </pivotArea>
    </format>
    <format dxfId="371">
      <pivotArea dataOnly="0" labelOnly="1" fieldPosition="0">
        <references count="3">
          <reference field="5" count="1">
            <x v="17"/>
          </reference>
          <reference field="3" count="1" selected="false">
            <x v="3"/>
          </reference>
          <reference field="2" count="1" selected="false">
            <x v="1"/>
          </reference>
        </references>
      </pivotArea>
    </format>
    <format dxfId="372">
      <pivotArea dataOnly="0" labelOnly="1" fieldPosition="0">
        <references count="3">
          <reference field="5" count="1">
            <x v="23"/>
          </reference>
          <reference field="3" count="1" selected="false">
            <x v="3"/>
          </reference>
          <reference field="2" count="1" selected="false">
            <x v="1"/>
          </reference>
        </references>
      </pivotArea>
    </format>
    <format dxfId="373">
      <pivotArea dataOnly="0" labelOnly="1" fieldPosition="0">
        <references count="3">
          <reference field="5" count="1">
            <x v="34"/>
          </reference>
          <reference field="3" count="1" selected="false">
            <x v="3"/>
          </reference>
          <reference field="2" count="1" selected="false">
            <x v="1"/>
          </reference>
        </references>
      </pivotArea>
    </format>
    <format dxfId="374">
      <pivotArea dataOnly="0" labelOnly="1" fieldPosition="0">
        <references count="3">
          <reference field="5" count="1">
            <x v="36"/>
          </reference>
          <reference field="3" count="1" selected="false">
            <x v="3"/>
          </reference>
          <reference field="2" count="1" selected="false">
            <x v="1"/>
          </reference>
        </references>
      </pivotArea>
    </format>
    <format dxfId="375">
      <pivotArea dataOnly="0" labelOnly="1" fieldPosition="0">
        <references count="3">
          <reference field="5" count="1">
            <x v="18"/>
          </reference>
          <reference field="3" count="1" selected="false">
            <x v="4"/>
          </reference>
          <reference field="2" count="1" selected="false">
            <x v="1"/>
          </reference>
        </references>
      </pivotArea>
    </format>
    <format dxfId="376">
      <pivotArea dataOnly="0" labelOnly="1" fieldPosition="0">
        <references count="3">
          <reference field="5" count="1">
            <x v="23"/>
          </reference>
          <reference field="3" count="1" selected="false">
            <x v="3"/>
          </reference>
          <reference field="2" count="1" selected="false">
            <x v="2"/>
          </reference>
        </references>
      </pivotArea>
    </format>
    <format dxfId="377">
      <pivotArea dataOnly="0" labelOnly="1" fieldPosition="0">
        <references count="3">
          <reference field="5" count="1">
            <x v="34"/>
          </reference>
          <reference field="3" count="1" selected="false">
            <x v="3"/>
          </reference>
          <reference field="2" count="1" selected="false">
            <x v="2"/>
          </reference>
        </references>
      </pivotArea>
    </format>
    <format dxfId="378">
      <pivotArea dataOnly="0" labelOnly="1" fieldPosition="0">
        <references count="3">
          <reference field="5" count="1">
            <x v="35"/>
          </reference>
          <reference field="3" count="1" selected="false">
            <x v="3"/>
          </reference>
          <reference field="2" count="1" selected="false">
            <x v="2"/>
          </reference>
        </references>
      </pivotArea>
    </format>
    <format dxfId="379">
      <pivotArea dataOnly="0" labelOnly="1" fieldPosition="0">
        <references count="3">
          <reference field="5" count="1">
            <x v="26"/>
          </reference>
          <reference field="3" count="1" selected="false">
            <x v="4"/>
          </reference>
          <reference field="2" count="1" selected="false">
            <x v="2"/>
          </reference>
        </references>
      </pivotArea>
    </format>
    <format dxfId="380">
      <pivotArea dataOnly="0" labelOnly="1" fieldPosition="0">
        <references count="3">
          <reference field="5" count="1">
            <x v="17"/>
          </reference>
          <reference field="3" count="1" selected="false">
            <x v="3"/>
          </reference>
          <reference field="2" count="1" selected="false">
            <x v="3"/>
          </reference>
        </references>
      </pivotArea>
    </format>
    <format dxfId="381">
      <pivotArea dataOnly="0" labelOnly="1" fieldPosition="0">
        <references count="3">
          <reference field="5" count="1">
            <x v="35"/>
          </reference>
          <reference field="3" count="1" selected="false">
            <x v="3"/>
          </reference>
          <reference field="2" count="1" selected="false">
            <x v="3"/>
          </reference>
        </references>
      </pivotArea>
    </format>
    <format dxfId="382">
      <pivotArea dataOnly="0" labelOnly="1" fieldPosition="0">
        <references count="3">
          <reference field="5" count="1">
            <x v="36"/>
          </reference>
          <reference field="3" count="1" selected="false">
            <x v="3"/>
          </reference>
          <reference field="2" count="1" selected="false">
            <x v="3"/>
          </reference>
        </references>
      </pivotArea>
    </format>
    <format dxfId="383">
      <pivotArea dataOnly="0" labelOnly="1" fieldPosition="0">
        <references count="3">
          <reference field="5" count="1">
            <x v="18"/>
          </reference>
          <reference field="3" count="1" selected="false">
            <x v="4"/>
          </reference>
          <reference field="2" count="1" selected="false">
            <x v="3"/>
          </reference>
        </references>
      </pivotArea>
    </format>
    <format dxfId="384">
      <pivotArea dataOnly="0" labelOnly="1" fieldPosition="0">
        <references count="3">
          <reference field="5" count="1">
            <x v="17"/>
          </reference>
          <reference field="3" count="1" selected="false">
            <x v="3"/>
          </reference>
          <reference field="2" count="1" selected="false">
            <x v="4"/>
          </reference>
        </references>
      </pivotArea>
    </format>
    <format dxfId="385">
      <pivotArea dataOnly="0" labelOnly="1" fieldPosition="0">
        <references count="3">
          <reference field="5" count="1">
            <x v="34"/>
          </reference>
          <reference field="3" count="1" selected="false">
            <x v="3"/>
          </reference>
          <reference field="2" count="1" selected="false">
            <x v="4"/>
          </reference>
        </references>
      </pivotArea>
    </format>
    <format dxfId="386">
      <pivotArea dataOnly="0" labelOnly="1" fieldPosition="0">
        <references count="3">
          <reference field="5" count="1">
            <x v="35"/>
          </reference>
          <reference field="3" count="1" selected="false">
            <x v="3"/>
          </reference>
          <reference field="2" count="1" selected="false">
            <x v="4"/>
          </reference>
        </references>
      </pivotArea>
    </format>
    <format dxfId="387">
      <pivotArea dataOnly="0" labelOnly="1" fieldPosition="0">
        <references count="3">
          <reference field="5" count="1">
            <x v="36"/>
          </reference>
          <reference field="3" count="1" selected="false">
            <x v="3"/>
          </reference>
          <reference field="2" count="1" selected="false">
            <x v="4"/>
          </reference>
        </references>
      </pivotArea>
    </format>
    <format dxfId="388">
      <pivotArea dataOnly="0" labelOnly="1" fieldPosition="0">
        <references count="3">
          <reference field="5" count="1">
            <x v="34"/>
          </reference>
          <reference field="3" count="1" selected="false">
            <x v="3"/>
          </reference>
          <reference field="2" count="1" selected="false">
            <x v="5"/>
          </reference>
        </references>
      </pivotArea>
    </format>
    <format dxfId="389">
      <pivotArea dataOnly="0" labelOnly="1" fieldPosition="0">
        <references count="3">
          <reference field="5" count="1">
            <x v="35"/>
          </reference>
          <reference field="3" count="1" selected="false">
            <x v="3"/>
          </reference>
          <reference field="2" count="1" selected="false">
            <x v="5"/>
          </reference>
        </references>
      </pivotArea>
    </format>
    <format dxfId="390">
      <pivotArea dataOnly="0" labelOnly="1" fieldPosition="0">
        <references count="3">
          <reference field="5" count="1">
            <x v="36"/>
          </reference>
          <reference field="3" count="1" selected="false">
            <x v="3"/>
          </reference>
          <reference field="2" count="1" selected="false">
            <x v="5"/>
          </reference>
        </references>
      </pivotArea>
    </format>
    <format dxfId="391">
      <pivotArea dataOnly="0" labelOnly="1" fieldPosition="0">
        <references count="3">
          <reference field="5" count="1">
            <x v="20"/>
          </reference>
          <reference field="3" count="1" selected="false">
            <x v="3"/>
          </reference>
          <reference field="2" count="1" selected="false">
            <x v="6"/>
          </reference>
        </references>
      </pivotArea>
    </format>
    <format dxfId="392">
      <pivotArea dataOnly="0" labelOnly="1" fieldPosition="0">
        <references count="3">
          <reference field="5" count="1">
            <x v="34"/>
          </reference>
          <reference field="3" count="1" selected="false">
            <x v="3"/>
          </reference>
          <reference field="2" count="1" selected="false">
            <x v="6"/>
          </reference>
        </references>
      </pivotArea>
    </format>
    <format dxfId="393">
      <pivotArea dataOnly="0" labelOnly="1" fieldPosition="0">
        <references count="3">
          <reference field="5" count="1">
            <x v="35"/>
          </reference>
          <reference field="3" count="1" selected="false">
            <x v="3"/>
          </reference>
          <reference field="2" count="1" selected="false">
            <x v="6"/>
          </reference>
        </references>
      </pivotArea>
    </format>
    <format dxfId="394">
      <pivotArea dataOnly="0" labelOnly="1" fieldPosition="0">
        <references count="3">
          <reference field="5" count="1">
            <x v="36"/>
          </reference>
          <reference field="3" count="1" selected="false">
            <x v="3"/>
          </reference>
          <reference field="2" count="1" selected="false">
            <x v="6"/>
          </reference>
        </references>
      </pivotArea>
    </format>
    <format dxfId="395">
      <pivotArea dataOnly="0" labelOnly="1" fieldPosition="0">
        <references count="3">
          <reference field="5" count="1">
            <x v="18"/>
          </reference>
          <reference field="3" count="1" selected="false">
            <x v="4"/>
          </reference>
          <reference field="2" count="1" selected="false">
            <x v="6"/>
          </reference>
        </references>
      </pivotArea>
    </format>
    <format dxfId="396">
      <pivotArea dataOnly="0" labelOnly="1" fieldPosition="0">
        <references count="4">
          <reference field="6" count="1">
            <x v="28"/>
          </reference>
          <reference field="5" count="1" selected="false">
            <x v="16"/>
          </reference>
          <reference field="3" count="1" selected="false">
            <x v="3"/>
          </reference>
          <reference field="2" count="1" selected="false">
            <x v="0"/>
          </reference>
        </references>
      </pivotArea>
    </format>
    <format dxfId="397">
      <pivotArea dataOnly="0" labelOnly="1" fieldPosition="0">
        <references count="4">
          <reference field="6" count="1">
            <x v="29"/>
          </reference>
          <reference field="5" count="1" selected="false">
            <x v="21"/>
          </reference>
          <reference field="3" count="1" selected="false">
            <x v="3"/>
          </reference>
          <reference field="2" count="1" selected="false">
            <x v="0"/>
          </reference>
        </references>
      </pivotArea>
    </format>
    <format dxfId="398">
      <pivotArea dataOnly="0" labelOnly="1" fieldPosition="0">
        <references count="4">
          <reference field="6" count="1">
            <x v="29"/>
          </reference>
          <reference field="5" count="1" selected="false">
            <x v="22"/>
          </reference>
          <reference field="3" count="1" selected="false">
            <x v="3"/>
          </reference>
          <reference field="2" count="1" selected="false">
            <x v="0"/>
          </reference>
        </references>
      </pivotArea>
    </format>
    <format dxfId="399">
      <pivotArea dataOnly="0" labelOnly="1" fieldPosition="0">
        <references count="4">
          <reference field="6" count="1">
            <x v="26"/>
          </reference>
          <reference field="5" count="1" selected="false">
            <x v="34"/>
          </reference>
          <reference field="3" count="1" selected="false">
            <x v="3"/>
          </reference>
          <reference field="2" count="1" selected="false">
            <x v="0"/>
          </reference>
        </references>
      </pivotArea>
    </format>
    <format dxfId="400">
      <pivotArea dataOnly="0" labelOnly="1" fieldPosition="0">
        <references count="4">
          <reference field="6" count="1">
            <x v="25"/>
          </reference>
          <reference field="5" count="1" selected="false">
            <x v="35"/>
          </reference>
          <reference field="3" count="1" selected="false">
            <x v="3"/>
          </reference>
          <reference field="2" count="1" selected="false">
            <x v="0"/>
          </reference>
        </references>
      </pivotArea>
    </format>
    <format dxfId="401">
      <pivotArea dataOnly="0" labelOnly="1" fieldPosition="0">
        <references count="4">
          <reference field="6" count="1">
            <x v="27"/>
          </reference>
          <reference field="5" count="1" selected="false">
            <x v="36"/>
          </reference>
          <reference field="3" count="1" selected="false">
            <x v="3"/>
          </reference>
          <reference field="2" count="1" selected="false">
            <x v="0"/>
          </reference>
        </references>
      </pivotArea>
    </format>
    <format dxfId="402">
      <pivotArea dataOnly="0" labelOnly="1" fieldPosition="0">
        <references count="4">
          <reference field="6" count="1">
            <x v="35"/>
          </reference>
          <reference field="5" count="1" selected="false">
            <x v="19"/>
          </reference>
          <reference field="3" count="1" selected="false">
            <x v="4"/>
          </reference>
          <reference field="2" count="1" selected="false">
            <x v="0"/>
          </reference>
        </references>
      </pivotArea>
    </format>
    <format dxfId="403">
      <pivotArea dataOnly="0" labelOnly="1" fieldPosition="0">
        <references count="4">
          <reference field="6" count="1">
            <x v="31"/>
          </reference>
          <reference field="5" count="1" selected="false">
            <x v="17"/>
          </reference>
          <reference field="3" count="1" selected="false">
            <x v="3"/>
          </reference>
          <reference field="2" count="1" selected="false">
            <x v="1"/>
          </reference>
        </references>
      </pivotArea>
    </format>
    <format dxfId="404">
      <pivotArea dataOnly="0" labelOnly="1" fieldPosition="0">
        <references count="4">
          <reference field="6" count="1">
            <x v="30"/>
          </reference>
          <reference field="5" count="1" selected="false">
            <x v="23"/>
          </reference>
          <reference field="3" count="1" selected="false">
            <x v="3"/>
          </reference>
          <reference field="2" count="1" selected="false">
            <x v="1"/>
          </reference>
        </references>
      </pivotArea>
    </format>
    <format dxfId="405">
      <pivotArea dataOnly="0" labelOnly="1" fieldPosition="0">
        <references count="4">
          <reference field="6" count="1">
            <x v="26"/>
          </reference>
          <reference field="5" count="1" selected="false">
            <x v="34"/>
          </reference>
          <reference field="3" count="1" selected="false">
            <x v="3"/>
          </reference>
          <reference field="2" count="1" selected="false">
            <x v="1"/>
          </reference>
        </references>
      </pivotArea>
    </format>
    <format dxfId="406">
      <pivotArea dataOnly="0" labelOnly="1" fieldPosition="0">
        <references count="4">
          <reference field="6" count="1">
            <x v="27"/>
          </reference>
          <reference field="5" count="1" selected="false">
            <x v="36"/>
          </reference>
          <reference field="3" count="1" selected="false">
            <x v="3"/>
          </reference>
          <reference field="2" count="1" selected="false">
            <x v="1"/>
          </reference>
        </references>
      </pivotArea>
    </format>
    <format dxfId="407">
      <pivotArea dataOnly="0" labelOnly="1" fieldPosition="0">
        <references count="4">
          <reference field="6" count="1">
            <x v="36"/>
          </reference>
          <reference field="5" count="1" selected="false">
            <x v="18"/>
          </reference>
          <reference field="3" count="1" selected="false">
            <x v="4"/>
          </reference>
          <reference field="2" count="1" selected="false">
            <x v="1"/>
          </reference>
        </references>
      </pivotArea>
    </format>
    <format dxfId="408">
      <pivotArea dataOnly="0" labelOnly="1" fieldPosition="0">
        <references count="4">
          <reference field="6" count="1">
            <x v="30"/>
          </reference>
          <reference field="5" count="1" selected="false">
            <x v="23"/>
          </reference>
          <reference field="3" count="1" selected="false">
            <x v="3"/>
          </reference>
          <reference field="2" count="1" selected="false">
            <x v="2"/>
          </reference>
        </references>
      </pivotArea>
    </format>
    <format dxfId="409">
      <pivotArea dataOnly="0" labelOnly="1" fieldPosition="0">
        <references count="4">
          <reference field="6" count="1">
            <x v="26"/>
          </reference>
          <reference field="5" count="1" selected="false">
            <x v="34"/>
          </reference>
          <reference field="3" count="1" selected="false">
            <x v="3"/>
          </reference>
          <reference field="2" count="1" selected="false">
            <x v="2"/>
          </reference>
        </references>
      </pivotArea>
    </format>
    <format dxfId="410">
      <pivotArea dataOnly="0" labelOnly="1" fieldPosition="0">
        <references count="4">
          <reference field="6" count="1">
            <x v="25"/>
          </reference>
          <reference field="5" count="1" selected="false">
            <x v="35"/>
          </reference>
          <reference field="3" count="1" selected="false">
            <x v="3"/>
          </reference>
          <reference field="2" count="1" selected="false">
            <x v="2"/>
          </reference>
        </references>
      </pivotArea>
    </format>
    <format dxfId="411">
      <pivotArea dataOnly="0" labelOnly="1" fieldPosition="0">
        <references count="4">
          <reference field="6" count="1">
            <x v="37"/>
          </reference>
          <reference field="5" count="1" selected="false">
            <x v="26"/>
          </reference>
          <reference field="3" count="1" selected="false">
            <x v="4"/>
          </reference>
          <reference field="2" count="1" selected="false">
            <x v="2"/>
          </reference>
        </references>
      </pivotArea>
    </format>
    <format dxfId="412">
      <pivotArea dataOnly="0" labelOnly="1" fieldPosition="0">
        <references count="4">
          <reference field="6" count="1">
            <x v="31"/>
          </reference>
          <reference field="5" count="1" selected="false">
            <x v="17"/>
          </reference>
          <reference field="3" count="1" selected="false">
            <x v="3"/>
          </reference>
          <reference field="2" count="1" selected="false">
            <x v="3"/>
          </reference>
        </references>
      </pivotArea>
    </format>
    <format dxfId="413">
      <pivotArea dataOnly="0" labelOnly="1" fieldPosition="0">
        <references count="4">
          <reference field="6" count="1">
            <x v="25"/>
          </reference>
          <reference field="5" count="1" selected="false">
            <x v="35"/>
          </reference>
          <reference field="3" count="1" selected="false">
            <x v="3"/>
          </reference>
          <reference field="2" count="1" selected="false">
            <x v="3"/>
          </reference>
        </references>
      </pivotArea>
    </format>
    <format dxfId="414">
      <pivotArea dataOnly="0" labelOnly="1" fieldPosition="0">
        <references count="4">
          <reference field="6" count="1">
            <x v="27"/>
          </reference>
          <reference field="5" count="1" selected="false">
            <x v="36"/>
          </reference>
          <reference field="3" count="1" selected="false">
            <x v="3"/>
          </reference>
          <reference field="2" count="1" selected="false">
            <x v="3"/>
          </reference>
        </references>
      </pivotArea>
    </format>
    <format dxfId="415">
      <pivotArea dataOnly="0" labelOnly="1" fieldPosition="0">
        <references count="4">
          <reference field="6" count="1">
            <x v="36"/>
          </reference>
          <reference field="5" count="1" selected="false">
            <x v="18"/>
          </reference>
          <reference field="3" count="1" selected="false">
            <x v="4"/>
          </reference>
          <reference field="2" count="1" selected="false">
            <x v="3"/>
          </reference>
        </references>
      </pivotArea>
    </format>
    <format dxfId="416">
      <pivotArea dataOnly="0" labelOnly="1" fieldPosition="0">
        <references count="4">
          <reference field="6" count="1">
            <x v="31"/>
          </reference>
          <reference field="5" count="1" selected="false">
            <x v="17"/>
          </reference>
          <reference field="3" count="1" selected="false">
            <x v="3"/>
          </reference>
          <reference field="2" count="1" selected="false">
            <x v="4"/>
          </reference>
        </references>
      </pivotArea>
    </format>
    <format dxfId="417">
      <pivotArea dataOnly="0" labelOnly="1" fieldPosition="0">
        <references count="4">
          <reference field="6" count="1">
            <x v="26"/>
          </reference>
          <reference field="5" count="1" selected="false">
            <x v="34"/>
          </reference>
          <reference field="3" count="1" selected="false">
            <x v="3"/>
          </reference>
          <reference field="2" count="1" selected="false">
            <x v="4"/>
          </reference>
        </references>
      </pivotArea>
    </format>
    <format dxfId="418">
      <pivotArea dataOnly="0" labelOnly="1" fieldPosition="0">
        <references count="4">
          <reference field="6" count="1">
            <x v="25"/>
          </reference>
          <reference field="5" count="1" selected="false">
            <x v="35"/>
          </reference>
          <reference field="3" count="1" selected="false">
            <x v="3"/>
          </reference>
          <reference field="2" count="1" selected="false">
            <x v="4"/>
          </reference>
        </references>
      </pivotArea>
    </format>
    <format dxfId="419">
      <pivotArea dataOnly="0" labelOnly="1" fieldPosition="0">
        <references count="4">
          <reference field="6" count="1">
            <x v="27"/>
          </reference>
          <reference field="5" count="1" selected="false">
            <x v="36"/>
          </reference>
          <reference field="3" count="1" selected="false">
            <x v="3"/>
          </reference>
          <reference field="2" count="1" selected="false">
            <x v="4"/>
          </reference>
        </references>
      </pivotArea>
    </format>
    <format dxfId="420">
      <pivotArea dataOnly="0" labelOnly="1" fieldPosition="0">
        <references count="4">
          <reference field="6" count="1">
            <x v="26"/>
          </reference>
          <reference field="5" count="1" selected="false">
            <x v="34"/>
          </reference>
          <reference field="3" count="1" selected="false">
            <x v="3"/>
          </reference>
          <reference field="2" count="1" selected="false">
            <x v="5"/>
          </reference>
        </references>
      </pivotArea>
    </format>
    <format dxfId="421">
      <pivotArea dataOnly="0" labelOnly="1" fieldPosition="0">
        <references count="4">
          <reference field="6" count="1">
            <x v="25"/>
          </reference>
          <reference field="5" count="1" selected="false">
            <x v="35"/>
          </reference>
          <reference field="3" count="1" selected="false">
            <x v="3"/>
          </reference>
          <reference field="2" count="1" selected="false">
            <x v="5"/>
          </reference>
        </references>
      </pivotArea>
    </format>
    <format dxfId="422">
      <pivotArea dataOnly="0" labelOnly="1" fieldPosition="0">
        <references count="4">
          <reference field="6" count="1">
            <x v="27"/>
          </reference>
          <reference field="5" count="1" selected="false">
            <x v="36"/>
          </reference>
          <reference field="3" count="1" selected="false">
            <x v="3"/>
          </reference>
          <reference field="2" count="1" selected="false">
            <x v="5"/>
          </reference>
        </references>
      </pivotArea>
    </format>
    <format dxfId="423">
      <pivotArea dataOnly="0" labelOnly="1" fieldPosition="0">
        <references count="4">
          <reference field="6" count="1">
            <x v="32"/>
          </reference>
          <reference field="5" count="1" selected="false">
            <x v="20"/>
          </reference>
          <reference field="3" count="1" selected="false">
            <x v="3"/>
          </reference>
          <reference field="2" count="1" selected="false">
            <x v="6"/>
          </reference>
        </references>
      </pivotArea>
    </format>
    <format dxfId="424">
      <pivotArea dataOnly="0" labelOnly="1" fieldPosition="0">
        <references count="4">
          <reference field="6" count="1">
            <x v="26"/>
          </reference>
          <reference field="5" count="1" selected="false">
            <x v="34"/>
          </reference>
          <reference field="3" count="1" selected="false">
            <x v="3"/>
          </reference>
          <reference field="2" count="1" selected="false">
            <x v="6"/>
          </reference>
        </references>
      </pivotArea>
    </format>
    <format dxfId="425">
      <pivotArea dataOnly="0" labelOnly="1" fieldPosition="0">
        <references count="4">
          <reference field="6" count="1">
            <x v="25"/>
          </reference>
          <reference field="5" count="1" selected="false">
            <x v="35"/>
          </reference>
          <reference field="3" count="1" selected="false">
            <x v="3"/>
          </reference>
          <reference field="2" count="1" selected="false">
            <x v="6"/>
          </reference>
        </references>
      </pivotArea>
    </format>
    <format dxfId="426">
      <pivotArea dataOnly="0" labelOnly="1" fieldPosition="0">
        <references count="4">
          <reference field="6" count="1">
            <x v="27"/>
          </reference>
          <reference field="5" count="1" selected="false">
            <x v="36"/>
          </reference>
          <reference field="3" count="1" selected="false">
            <x v="3"/>
          </reference>
          <reference field="2" count="1" selected="false">
            <x v="6"/>
          </reference>
        </references>
      </pivotArea>
    </format>
    <format dxfId="427">
      <pivotArea dataOnly="0" labelOnly="1" fieldPosition="0">
        <references count="4">
          <reference field="6" count="1">
            <x v="36"/>
          </reference>
          <reference field="5" count="1" selected="false">
            <x v="18"/>
          </reference>
          <reference field="3" count="1" selected="false">
            <x v="4"/>
          </reference>
          <reference field="2" count="1" selected="false">
            <x v="6"/>
          </reference>
        </references>
      </pivotArea>
    </format>
    <format dxfId="428">
      <pivotArea dataOnly="0" labelOnly="1" fieldPosition="0">
        <references count="5">
          <reference field="8" count="1">
            <x v="103"/>
          </reference>
          <reference field="6" count="1" selected="false">
            <x v="28"/>
          </reference>
          <reference field="5" count="1" selected="false">
            <x v="16"/>
          </reference>
          <reference field="3" count="1" selected="false">
            <x v="3"/>
          </reference>
          <reference field="2" count="1" selected="false">
            <x v="0"/>
          </reference>
        </references>
      </pivotArea>
    </format>
    <format dxfId="429">
      <pivotArea dataOnly="0" labelOnly="1" fieldPosition="0">
        <references count="5">
          <reference field="8" count="1">
            <x v="34"/>
          </reference>
          <reference field="6" count="1" selected="false">
            <x v="29"/>
          </reference>
          <reference field="5" count="1" selected="false">
            <x v="21"/>
          </reference>
          <reference field="3" count="1" selected="false">
            <x v="3"/>
          </reference>
          <reference field="2" count="1" selected="false">
            <x v="0"/>
          </reference>
        </references>
      </pivotArea>
    </format>
    <format dxfId="430">
      <pivotArea dataOnly="0" labelOnly="1" fieldPosition="0">
        <references count="5">
          <reference field="8" count="1">
            <x v="22"/>
          </reference>
          <reference field="6" count="1" selected="false">
            <x v="29"/>
          </reference>
          <reference field="5" count="1" selected="false">
            <x v="22"/>
          </reference>
          <reference field="3" count="1" selected="false">
            <x v="3"/>
          </reference>
          <reference field="2" count="1" selected="false">
            <x v="0"/>
          </reference>
        </references>
      </pivotArea>
    </format>
    <format dxfId="431">
      <pivotArea dataOnly="0" labelOnly="1" fieldPosition="0">
        <references count="5">
          <reference field="8" count="1">
            <x v="33"/>
          </reference>
          <reference field="6" count="1" selected="false">
            <x v="29"/>
          </reference>
          <reference field="5" count="1" selected="false">
            <x v="22"/>
          </reference>
          <reference field="3" count="1" selected="false">
            <x v="3"/>
          </reference>
          <reference field="2" count="1" selected="false">
            <x v="0"/>
          </reference>
        </references>
      </pivotArea>
    </format>
    <format dxfId="432">
      <pivotArea dataOnly="0" labelOnly="1" fieldPosition="0">
        <references count="5">
          <reference field="8" count="1">
            <x v="35"/>
          </reference>
          <reference field="6" count="1" selected="false">
            <x v="29"/>
          </reference>
          <reference field="5" count="1" selected="false">
            <x v="22"/>
          </reference>
          <reference field="3" count="1" selected="false">
            <x v="3"/>
          </reference>
          <reference field="2" count="1" selected="false">
            <x v="0"/>
          </reference>
        </references>
      </pivotArea>
    </format>
    <format dxfId="433">
      <pivotArea dataOnly="0" labelOnly="1" fieldPosition="0">
        <references count="5">
          <reference field="8" count="1">
            <x v="82"/>
          </reference>
          <reference field="6" count="1" selected="false">
            <x v="26"/>
          </reference>
          <reference field="5" count="1" selected="false">
            <x v="34"/>
          </reference>
          <reference field="3" count="1" selected="false">
            <x v="3"/>
          </reference>
          <reference field="2" count="1" selected="false">
            <x v="0"/>
          </reference>
        </references>
      </pivotArea>
    </format>
    <format dxfId="434">
      <pivotArea dataOnly="0" labelOnly="1" fieldPosition="0">
        <references count="5">
          <reference field="8" count="1">
            <x v="84"/>
          </reference>
          <reference field="6" count="1" selected="false">
            <x v="26"/>
          </reference>
          <reference field="5" count="1" selected="false">
            <x v="34"/>
          </reference>
          <reference field="3" count="1" selected="false">
            <x v="3"/>
          </reference>
          <reference field="2" count="1" selected="false">
            <x v="0"/>
          </reference>
        </references>
      </pivotArea>
    </format>
    <format dxfId="435">
      <pivotArea dataOnly="0" labelOnly="1" fieldPosition="0">
        <references count="5">
          <reference field="8" count="1">
            <x v="83"/>
          </reference>
          <reference field="6" count="1" selected="false">
            <x v="25"/>
          </reference>
          <reference field="5" count="1" selected="false">
            <x v="35"/>
          </reference>
          <reference field="3" count="1" selected="false">
            <x v="3"/>
          </reference>
          <reference field="2" count="1" selected="false">
            <x v="0"/>
          </reference>
        </references>
      </pivotArea>
    </format>
    <format dxfId="436">
      <pivotArea dataOnly="0" labelOnly="1" fieldPosition="0">
        <references count="5">
          <reference field="8" count="1">
            <x v="85"/>
          </reference>
          <reference field="6" count="1" selected="false">
            <x v="27"/>
          </reference>
          <reference field="5" count="1" selected="false">
            <x v="36"/>
          </reference>
          <reference field="3" count="1" selected="false">
            <x v="3"/>
          </reference>
          <reference field="2" count="1" selected="false">
            <x v="0"/>
          </reference>
        </references>
      </pivotArea>
    </format>
    <format dxfId="437">
      <pivotArea dataOnly="0" labelOnly="1" fieldPosition="0">
        <references count="5">
          <reference field="8" count="1">
            <x v="37"/>
          </reference>
          <reference field="6" count="1" selected="false">
            <x v="35"/>
          </reference>
          <reference field="5" count="1" selected="false">
            <x v="19"/>
          </reference>
          <reference field="3" count="1" selected="false">
            <x v="4"/>
          </reference>
          <reference field="2" count="1" selected="false">
            <x v="0"/>
          </reference>
        </references>
      </pivotArea>
    </format>
    <format dxfId="438">
      <pivotArea dataOnly="0" labelOnly="1" fieldPosition="0">
        <references count="5">
          <reference field="8" count="1">
            <x v="74"/>
          </reference>
          <reference field="6" count="1" selected="false">
            <x v="31"/>
          </reference>
          <reference field="5" count="1" selected="false">
            <x v="17"/>
          </reference>
          <reference field="3" count="1" selected="false">
            <x v="3"/>
          </reference>
          <reference field="2" count="1" selected="false">
            <x v="1"/>
          </reference>
        </references>
      </pivotArea>
    </format>
    <format dxfId="439">
      <pivotArea dataOnly="0" labelOnly="1" fieldPosition="0">
        <references count="5">
          <reference field="8" count="1">
            <x v="73"/>
          </reference>
          <reference field="6" count="1" selected="false">
            <x v="30"/>
          </reference>
          <reference field="5" count="1" selected="false">
            <x v="23"/>
          </reference>
          <reference field="3" count="1" selected="false">
            <x v="3"/>
          </reference>
          <reference field="2" count="1" selected="false">
            <x v="1"/>
          </reference>
        </references>
      </pivotArea>
    </format>
    <format dxfId="440">
      <pivotArea dataOnly="0" labelOnly="1" fieldPosition="0">
        <references count="5">
          <reference field="8" count="1">
            <x v="71"/>
          </reference>
          <reference field="6" count="1" selected="false">
            <x v="26"/>
          </reference>
          <reference field="5" count="1" selected="false">
            <x v="34"/>
          </reference>
          <reference field="3" count="1" selected="false">
            <x v="3"/>
          </reference>
          <reference field="2" count="1" selected="false">
            <x v="1"/>
          </reference>
        </references>
      </pivotArea>
    </format>
    <format dxfId="441">
      <pivotArea dataOnly="0" labelOnly="1" fieldPosition="0">
        <references count="5">
          <reference field="8" count="1">
            <x v="115"/>
          </reference>
          <reference field="6" count="1" selected="false">
            <x v="27"/>
          </reference>
          <reference field="5" count="1" selected="false">
            <x v="36"/>
          </reference>
          <reference field="3" count="1" selected="false">
            <x v="3"/>
          </reference>
          <reference field="2" count="1" selected="false">
            <x v="1"/>
          </reference>
        </references>
      </pivotArea>
    </format>
    <format dxfId="442">
      <pivotArea dataOnly="0" labelOnly="1" fieldPosition="0">
        <references count="5">
          <reference field="8" count="1">
            <x v="29"/>
          </reference>
          <reference field="6" count="1" selected="false">
            <x v="36"/>
          </reference>
          <reference field="5" count="1" selected="false">
            <x v="18"/>
          </reference>
          <reference field="3" count="1" selected="false">
            <x v="4"/>
          </reference>
          <reference field="2" count="1" selected="false">
            <x v="1"/>
          </reference>
        </references>
      </pivotArea>
    </format>
    <format dxfId="443">
      <pivotArea dataOnly="0" labelOnly="1" fieldPosition="0">
        <references count="5">
          <reference field="8" count="1">
            <x v="47"/>
          </reference>
          <reference field="6" count="1" selected="false">
            <x v="30"/>
          </reference>
          <reference field="5" count="1" selected="false">
            <x v="23"/>
          </reference>
          <reference field="3" count="1" selected="false">
            <x v="3"/>
          </reference>
          <reference field="2" count="1" selected="false">
            <x v="2"/>
          </reference>
        </references>
      </pivotArea>
    </format>
    <format dxfId="444">
      <pivotArea dataOnly="0" labelOnly="1" fieldPosition="0">
        <references count="5">
          <reference field="8" count="1">
            <x v="43"/>
          </reference>
          <reference field="6" count="1" selected="false">
            <x v="26"/>
          </reference>
          <reference field="5" count="1" selected="false">
            <x v="34"/>
          </reference>
          <reference field="3" count="1" selected="false">
            <x v="3"/>
          </reference>
          <reference field="2" count="1" selected="false">
            <x v="2"/>
          </reference>
        </references>
      </pivotArea>
    </format>
    <format dxfId="445">
      <pivotArea dataOnly="0" labelOnly="1" fieldPosition="0">
        <references count="5">
          <reference field="8" count="1">
            <x v="102"/>
          </reference>
          <reference field="6" count="1" selected="false">
            <x v="25"/>
          </reference>
          <reference field="5" count="1" selected="false">
            <x v="35"/>
          </reference>
          <reference field="3" count="1" selected="false">
            <x v="3"/>
          </reference>
          <reference field="2" count="1" selected="false">
            <x v="2"/>
          </reference>
        </references>
      </pivotArea>
    </format>
    <format dxfId="446">
      <pivotArea dataOnly="0" labelOnly="1" fieldPosition="0">
        <references count="5">
          <reference field="8" count="1">
            <x v="46"/>
          </reference>
          <reference field="6" count="1" selected="false">
            <x v="37"/>
          </reference>
          <reference field="5" count="1" selected="false">
            <x v="26"/>
          </reference>
          <reference field="3" count="1" selected="false">
            <x v="4"/>
          </reference>
          <reference field="2" count="1" selected="false">
            <x v="2"/>
          </reference>
        </references>
      </pivotArea>
    </format>
    <format dxfId="447">
      <pivotArea dataOnly="0" labelOnly="1" fieldPosition="0">
        <references count="5">
          <reference field="8" count="1">
            <x v="49"/>
          </reference>
          <reference field="6" count="1" selected="false">
            <x v="31"/>
          </reference>
          <reference field="5" count="1" selected="false">
            <x v="17"/>
          </reference>
          <reference field="3" count="1" selected="false">
            <x v="3"/>
          </reference>
          <reference field="2" count="1" selected="false">
            <x v="3"/>
          </reference>
        </references>
      </pivotArea>
    </format>
    <format dxfId="448">
      <pivotArea dataOnly="0" labelOnly="1" fieldPosition="0">
        <references count="5">
          <reference field="8" count="1">
            <x v="93"/>
          </reference>
          <reference field="6" count="1" selected="false">
            <x v="25"/>
          </reference>
          <reference field="5" count="1" selected="false">
            <x v="35"/>
          </reference>
          <reference field="3" count="1" selected="false">
            <x v="3"/>
          </reference>
          <reference field="2" count="1" selected="false">
            <x v="3"/>
          </reference>
        </references>
      </pivotArea>
    </format>
    <format dxfId="449">
      <pivotArea dataOnly="0" labelOnly="1" fieldPosition="0">
        <references count="5">
          <reference field="8" count="1">
            <x v="94"/>
          </reference>
          <reference field="6" count="1" selected="false">
            <x v="27"/>
          </reference>
          <reference field="5" count="1" selected="false">
            <x v="36"/>
          </reference>
          <reference field="3" count="1" selected="false">
            <x v="3"/>
          </reference>
          <reference field="2" count="1" selected="false">
            <x v="3"/>
          </reference>
        </references>
      </pivotArea>
    </format>
    <format dxfId="450">
      <pivotArea dataOnly="0" labelOnly="1" fieldPosition="0">
        <references count="5">
          <reference field="8" count="1">
            <x v="14"/>
          </reference>
          <reference field="6" count="1" selected="false">
            <x v="36"/>
          </reference>
          <reference field="5" count="1" selected="false">
            <x v="18"/>
          </reference>
          <reference field="3" count="1" selected="false">
            <x v="4"/>
          </reference>
          <reference field="2" count="1" selected="false">
            <x v="3"/>
          </reference>
        </references>
      </pivotArea>
    </format>
    <format dxfId="451">
      <pivotArea dataOnly="0" labelOnly="1" fieldPosition="0">
        <references count="5">
          <reference field="8" count="1">
            <x v="48"/>
          </reference>
          <reference field="6" count="1" selected="false">
            <x v="31"/>
          </reference>
          <reference field="5" count="1" selected="false">
            <x v="17"/>
          </reference>
          <reference field="3" count="1" selected="false">
            <x v="3"/>
          </reference>
          <reference field="2" count="1" selected="false">
            <x v="4"/>
          </reference>
        </references>
      </pivotArea>
    </format>
    <format dxfId="452">
      <pivotArea dataOnly="0" labelOnly="1" fieldPosition="0">
        <references count="5">
          <reference field="8" count="1">
            <x v="56"/>
          </reference>
          <reference field="6" count="1" selected="false">
            <x v="26"/>
          </reference>
          <reference field="5" count="1" selected="false">
            <x v="34"/>
          </reference>
          <reference field="3" count="1" selected="false">
            <x v="3"/>
          </reference>
          <reference field="2" count="1" selected="false">
            <x v="4"/>
          </reference>
        </references>
      </pivotArea>
    </format>
    <format dxfId="453">
      <pivotArea dataOnly="0" labelOnly="1" fieldPosition="0">
        <references count="5">
          <reference field="8" count="1">
            <x v="107"/>
          </reference>
          <reference field="6" count="1" selected="false">
            <x v="25"/>
          </reference>
          <reference field="5" count="1" selected="false">
            <x v="35"/>
          </reference>
          <reference field="3" count="1" selected="false">
            <x v="3"/>
          </reference>
          <reference field="2" count="1" selected="false">
            <x v="4"/>
          </reference>
        </references>
      </pivotArea>
    </format>
    <format dxfId="454">
      <pivotArea dataOnly="0" labelOnly="1" fieldPosition="0">
        <references count="5">
          <reference field="8" count="1">
            <x v="108"/>
          </reference>
          <reference field="6" count="1" selected="false">
            <x v="27"/>
          </reference>
          <reference field="5" count="1" selected="false">
            <x v="36"/>
          </reference>
          <reference field="3" count="1" selected="false">
            <x v="3"/>
          </reference>
          <reference field="2" count="1" selected="false">
            <x v="4"/>
          </reference>
        </references>
      </pivotArea>
    </format>
    <format dxfId="455">
      <pivotArea dataOnly="0" labelOnly="1" fieldPosition="0">
        <references count="5">
          <reference field="8" count="1">
            <x v="20"/>
          </reference>
          <reference field="6" count="1" selected="false">
            <x v="26"/>
          </reference>
          <reference field="5" count="1" selected="false">
            <x v="34"/>
          </reference>
          <reference field="3" count="1" selected="false">
            <x v="3"/>
          </reference>
          <reference field="2" count="1" selected="false">
            <x v="5"/>
          </reference>
        </references>
      </pivotArea>
    </format>
    <format dxfId="456">
      <pivotArea dataOnly="0" labelOnly="1" fieldPosition="0">
        <references count="5">
          <reference field="8" count="1">
            <x v="98"/>
          </reference>
          <reference field="6" count="1" selected="false">
            <x v="25"/>
          </reference>
          <reference field="5" count="1" selected="false">
            <x v="35"/>
          </reference>
          <reference field="3" count="1" selected="false">
            <x v="3"/>
          </reference>
          <reference field="2" count="1" selected="false">
            <x v="5"/>
          </reference>
        </references>
      </pivotArea>
    </format>
    <format dxfId="457">
      <pivotArea dataOnly="0" labelOnly="1" fieldPosition="0">
        <references count="5">
          <reference field="8" count="1">
            <x v="99"/>
          </reference>
          <reference field="6" count="1" selected="false">
            <x v="27"/>
          </reference>
          <reference field="5" count="1" selected="false">
            <x v="36"/>
          </reference>
          <reference field="3" count="1" selected="false">
            <x v="3"/>
          </reference>
          <reference field="2" count="1" selected="false">
            <x v="5"/>
          </reference>
        </references>
      </pivotArea>
    </format>
    <format dxfId="458">
      <pivotArea dataOnly="0" labelOnly="1" fieldPosition="0">
        <references count="5">
          <reference field="8" count="1">
            <x v="50"/>
          </reference>
          <reference field="6" count="1" selected="false">
            <x v="32"/>
          </reference>
          <reference field="5" count="1" selected="false">
            <x v="20"/>
          </reference>
          <reference field="3" count="1" selected="false">
            <x v="3"/>
          </reference>
          <reference field="2" count="1" selected="false">
            <x v="6"/>
          </reference>
        </references>
      </pivotArea>
    </format>
    <format dxfId="459">
      <pivotArea dataOnly="0" labelOnly="1" fieldPosition="0">
        <references count="5">
          <reference field="8" count="1">
            <x v="61"/>
          </reference>
          <reference field="6" count="1" selected="false">
            <x v="26"/>
          </reference>
          <reference field="5" count="1" selected="false">
            <x v="34"/>
          </reference>
          <reference field="3" count="1" selected="false">
            <x v="3"/>
          </reference>
          <reference field="2" count="1" selected="false">
            <x v="6"/>
          </reference>
        </references>
      </pivotArea>
    </format>
    <format dxfId="460">
      <pivotArea dataOnly="0" labelOnly="1" fieldPosition="0">
        <references count="5">
          <reference field="8" count="1">
            <x v="110"/>
          </reference>
          <reference field="6" count="1" selected="false">
            <x v="25"/>
          </reference>
          <reference field="5" count="1" selected="false">
            <x v="35"/>
          </reference>
          <reference field="3" count="1" selected="false">
            <x v="3"/>
          </reference>
          <reference field="2" count="1" selected="false">
            <x v="6"/>
          </reference>
        </references>
      </pivotArea>
    </format>
    <format dxfId="461">
      <pivotArea dataOnly="0" labelOnly="1" fieldPosition="0">
        <references count="5">
          <reference field="8" count="1">
            <x v="111"/>
          </reference>
          <reference field="6" count="1" selected="false">
            <x v="27"/>
          </reference>
          <reference field="5" count="1" selected="false">
            <x v="36"/>
          </reference>
          <reference field="3" count="1" selected="false">
            <x v="3"/>
          </reference>
          <reference field="2" count="1" selected="false">
            <x v="6"/>
          </reference>
        </references>
      </pivotArea>
    </format>
    <format dxfId="462">
      <pivotArea dataOnly="0" labelOnly="1" fieldPosition="0">
        <references count="5">
          <reference field="8" count="1">
            <x v="65"/>
          </reference>
          <reference field="6" count="1" selected="false">
            <x v="36"/>
          </reference>
          <reference field="5" count="1" selected="false">
            <x v="18"/>
          </reference>
          <reference field="3" count="1" selected="false">
            <x v="4"/>
          </reference>
          <reference field="2" count="1" selected="false">
            <x v="6"/>
          </reference>
        </references>
      </pivotArea>
    </format>
    <format dxfId="463">
      <pivotArea dataOnly="0" labelOnly="1" fieldPosition="0">
        <references count="6">
          <reference field="33" count="1">
            <x v="2"/>
          </reference>
          <reference field="8" count="1" selected="false">
            <x v="103"/>
          </reference>
          <reference field="6" count="1" selected="false">
            <x v="28"/>
          </reference>
          <reference field="5" count="1" selected="false">
            <x v="16"/>
          </reference>
          <reference field="3" count="1" selected="false">
            <x v="3"/>
          </reference>
          <reference field="2" count="1" selected="false">
            <x v="0"/>
          </reference>
        </references>
      </pivotArea>
    </format>
    <format dxfId="464">
      <pivotArea dataOnly="0" labelOnly="1" fieldPosition="0">
        <references count="6">
          <reference field="33" count="1">
            <x v="1"/>
          </reference>
          <reference field="8" count="1" selected="false">
            <x v="34"/>
          </reference>
          <reference field="6" count="1" selected="false">
            <x v="29"/>
          </reference>
          <reference field="5" count="1" selected="false">
            <x v="21"/>
          </reference>
          <reference field="3" count="1" selected="false">
            <x v="3"/>
          </reference>
          <reference field="2" count="1" selected="false">
            <x v="0"/>
          </reference>
        </references>
      </pivotArea>
    </format>
    <format dxfId="465">
      <pivotArea dataOnly="0" labelOnly="1" fieldPosition="0">
        <references count="6">
          <reference field="33" count="1">
            <x v="2"/>
          </reference>
          <reference field="8" count="1" selected="false">
            <x v="22"/>
          </reference>
          <reference field="6" count="1" selected="false">
            <x v="29"/>
          </reference>
          <reference field="5" count="1" selected="false">
            <x v="22"/>
          </reference>
          <reference field="3" count="1" selected="false">
            <x v="3"/>
          </reference>
          <reference field="2" count="1" selected="false">
            <x v="0"/>
          </reference>
        </references>
      </pivotArea>
    </format>
    <format dxfId="466">
      <pivotArea dataOnly="0" labelOnly="1" fieldPosition="0">
        <references count="6">
          <reference field="33" count="1">
            <x v="1"/>
          </reference>
          <reference field="8" count="1" selected="false">
            <x v="33"/>
          </reference>
          <reference field="6" count="1" selected="false">
            <x v="29"/>
          </reference>
          <reference field="5" count="1" selected="false">
            <x v="22"/>
          </reference>
          <reference field="3" count="1" selected="false">
            <x v="3"/>
          </reference>
          <reference field="2" count="1" selected="false">
            <x v="0"/>
          </reference>
        </references>
      </pivotArea>
    </format>
    <format dxfId="467">
      <pivotArea dataOnly="0" labelOnly="1" fieldPosition="0">
        <references count="6">
          <reference field="33" count="1">
            <x v="1"/>
          </reference>
          <reference field="8" count="1" selected="false">
            <x v="35"/>
          </reference>
          <reference field="6" count="1" selected="false">
            <x v="29"/>
          </reference>
          <reference field="5" count="1" selected="false">
            <x v="22"/>
          </reference>
          <reference field="3" count="1" selected="false">
            <x v="3"/>
          </reference>
          <reference field="2" count="1" selected="false">
            <x v="0"/>
          </reference>
        </references>
      </pivotArea>
    </format>
    <format dxfId="468">
      <pivotArea dataOnly="0" labelOnly="1" fieldPosition="0">
        <references count="6">
          <reference field="33" count="1">
            <x v="1"/>
          </reference>
          <reference field="8" count="1" selected="false">
            <x v="82"/>
          </reference>
          <reference field="6" count="1" selected="false">
            <x v="26"/>
          </reference>
          <reference field="5" count="1" selected="false">
            <x v="34"/>
          </reference>
          <reference field="3" count="1" selected="false">
            <x v="3"/>
          </reference>
          <reference field="2" count="1" selected="false">
            <x v="0"/>
          </reference>
        </references>
      </pivotArea>
    </format>
    <format dxfId="469">
      <pivotArea dataOnly="0" labelOnly="1" fieldPosition="0">
        <references count="6">
          <reference field="33" count="1">
            <x v="1"/>
          </reference>
          <reference field="8" count="1" selected="false">
            <x v="84"/>
          </reference>
          <reference field="6" count="1" selected="false">
            <x v="26"/>
          </reference>
          <reference field="5" count="1" selected="false">
            <x v="34"/>
          </reference>
          <reference field="3" count="1" selected="false">
            <x v="3"/>
          </reference>
          <reference field="2" count="1" selected="false">
            <x v="0"/>
          </reference>
        </references>
      </pivotArea>
    </format>
    <format dxfId="470">
      <pivotArea dataOnly="0" labelOnly="1" fieldPosition="0">
        <references count="6">
          <reference field="33" count="1">
            <x v="2"/>
          </reference>
          <reference field="8" count="1" selected="false">
            <x v="83"/>
          </reference>
          <reference field="6" count="1" selected="false">
            <x v="25"/>
          </reference>
          <reference field="5" count="1" selected="false">
            <x v="35"/>
          </reference>
          <reference field="3" count="1" selected="false">
            <x v="3"/>
          </reference>
          <reference field="2" count="1" selected="false">
            <x v="0"/>
          </reference>
        </references>
      </pivotArea>
    </format>
    <format dxfId="471">
      <pivotArea dataOnly="0" labelOnly="1" fieldPosition="0">
        <references count="6">
          <reference field="33" count="1">
            <x v="2"/>
          </reference>
          <reference field="8" count="1" selected="false">
            <x v="85"/>
          </reference>
          <reference field="6" count="1" selected="false">
            <x v="27"/>
          </reference>
          <reference field="5" count="1" selected="false">
            <x v="36"/>
          </reference>
          <reference field="3" count="1" selected="false">
            <x v="3"/>
          </reference>
          <reference field="2" count="1" selected="false">
            <x v="0"/>
          </reference>
        </references>
      </pivotArea>
    </format>
    <format dxfId="472">
      <pivotArea dataOnly="0" labelOnly="1" fieldPosition="0">
        <references count="6">
          <reference field="33" count="1">
            <x v="1"/>
          </reference>
          <reference field="8" count="1" selected="false">
            <x v="37"/>
          </reference>
          <reference field="6" count="1" selected="false">
            <x v="35"/>
          </reference>
          <reference field="5" count="1" selected="false">
            <x v="19"/>
          </reference>
          <reference field="3" count="1" selected="false">
            <x v="4"/>
          </reference>
          <reference field="2" count="1" selected="false">
            <x v="0"/>
          </reference>
        </references>
      </pivotArea>
    </format>
    <format dxfId="473">
      <pivotArea dataOnly="0" labelOnly="1" fieldPosition="0">
        <references count="6">
          <reference field="33" count="1">
            <x v="2"/>
          </reference>
          <reference field="8" count="1" selected="false">
            <x v="74"/>
          </reference>
          <reference field="6" count="1" selected="false">
            <x v="31"/>
          </reference>
          <reference field="5" count="1" selected="false">
            <x v="17"/>
          </reference>
          <reference field="3" count="1" selected="false">
            <x v="3"/>
          </reference>
          <reference field="2" count="1" selected="false">
            <x v="1"/>
          </reference>
        </references>
      </pivotArea>
    </format>
    <format dxfId="474">
      <pivotArea dataOnly="0" labelOnly="1" fieldPosition="0">
        <references count="6">
          <reference field="33" count="1">
            <x v="2"/>
          </reference>
          <reference field="8" count="1" selected="false">
            <x v="73"/>
          </reference>
          <reference field="6" count="1" selected="false">
            <x v="30"/>
          </reference>
          <reference field="5" count="1" selected="false">
            <x v="23"/>
          </reference>
          <reference field="3" count="1" selected="false">
            <x v="3"/>
          </reference>
          <reference field="2" count="1" selected="false">
            <x v="1"/>
          </reference>
        </references>
      </pivotArea>
    </format>
    <format dxfId="475">
      <pivotArea dataOnly="0" labelOnly="1" fieldPosition="0">
        <references count="6">
          <reference field="33" count="1">
            <x v="1"/>
          </reference>
          <reference field="8" count="1" selected="false">
            <x v="71"/>
          </reference>
          <reference field="6" count="1" selected="false">
            <x v="26"/>
          </reference>
          <reference field="5" count="1" selected="false">
            <x v="34"/>
          </reference>
          <reference field="3" count="1" selected="false">
            <x v="3"/>
          </reference>
          <reference field="2" count="1" selected="false">
            <x v="1"/>
          </reference>
        </references>
      </pivotArea>
    </format>
    <format dxfId="476">
      <pivotArea dataOnly="0" labelOnly="1" fieldPosition="0">
        <references count="6">
          <reference field="33" count="1">
            <x v="1"/>
          </reference>
          <reference field="8" count="1" selected="false">
            <x v="115"/>
          </reference>
          <reference field="6" count="1" selected="false">
            <x v="27"/>
          </reference>
          <reference field="5" count="1" selected="false">
            <x v="36"/>
          </reference>
          <reference field="3" count="1" selected="false">
            <x v="3"/>
          </reference>
          <reference field="2" count="1" selected="false">
            <x v="1"/>
          </reference>
        </references>
      </pivotArea>
    </format>
    <format dxfId="477">
      <pivotArea dataOnly="0" labelOnly="1" fieldPosition="0">
        <references count="6">
          <reference field="33" count="1">
            <x v="2"/>
          </reference>
          <reference field="8" count="1" selected="false">
            <x v="29"/>
          </reference>
          <reference field="6" count="1" selected="false">
            <x v="36"/>
          </reference>
          <reference field="5" count="1" selected="false">
            <x v="18"/>
          </reference>
          <reference field="3" count="1" selected="false">
            <x v="4"/>
          </reference>
          <reference field="2" count="1" selected="false">
            <x v="1"/>
          </reference>
        </references>
      </pivotArea>
    </format>
    <format dxfId="478">
      <pivotArea dataOnly="0" labelOnly="1" fieldPosition="0">
        <references count="6">
          <reference field="33" count="1">
            <x v="2"/>
          </reference>
          <reference field="8" count="1" selected="false">
            <x v="47"/>
          </reference>
          <reference field="6" count="1" selected="false">
            <x v="30"/>
          </reference>
          <reference field="5" count="1" selected="false">
            <x v="23"/>
          </reference>
          <reference field="3" count="1" selected="false">
            <x v="3"/>
          </reference>
          <reference field="2" count="1" selected="false">
            <x v="2"/>
          </reference>
        </references>
      </pivotArea>
    </format>
    <format dxfId="479">
      <pivotArea dataOnly="0" labelOnly="1" fieldPosition="0">
        <references count="6">
          <reference field="33" count="1">
            <x v="2"/>
          </reference>
          <reference field="8" count="1" selected="false">
            <x v="43"/>
          </reference>
          <reference field="6" count="1" selected="false">
            <x v="26"/>
          </reference>
          <reference field="5" count="1" selected="false">
            <x v="34"/>
          </reference>
          <reference field="3" count="1" selected="false">
            <x v="3"/>
          </reference>
          <reference field="2" count="1" selected="false">
            <x v="2"/>
          </reference>
        </references>
      </pivotArea>
    </format>
    <format dxfId="480">
      <pivotArea dataOnly="0" labelOnly="1" fieldPosition="0">
        <references count="6">
          <reference field="33" count="1">
            <x v="0"/>
          </reference>
          <reference field="8" count="1" selected="false">
            <x v="102"/>
          </reference>
          <reference field="6" count="1" selected="false">
            <x v="25"/>
          </reference>
          <reference field="5" count="1" selected="false">
            <x v="35"/>
          </reference>
          <reference field="3" count="1" selected="false">
            <x v="3"/>
          </reference>
          <reference field="2" count="1" selected="false">
            <x v="2"/>
          </reference>
        </references>
      </pivotArea>
    </format>
    <format dxfId="481">
      <pivotArea dataOnly="0" labelOnly="1" fieldPosition="0">
        <references count="6">
          <reference field="33" count="1">
            <x v="0"/>
          </reference>
          <reference field="8" count="1" selected="false">
            <x v="46"/>
          </reference>
          <reference field="6" count="1" selected="false">
            <x v="37"/>
          </reference>
          <reference field="5" count="1" selected="false">
            <x v="26"/>
          </reference>
          <reference field="3" count="1" selected="false">
            <x v="4"/>
          </reference>
          <reference field="2" count="1" selected="false">
            <x v="2"/>
          </reference>
        </references>
      </pivotArea>
    </format>
    <format dxfId="482">
      <pivotArea dataOnly="0" labelOnly="1" fieldPosition="0">
        <references count="6">
          <reference field="33" count="1">
            <x v="2"/>
          </reference>
          <reference field="8" count="1" selected="false">
            <x v="49"/>
          </reference>
          <reference field="6" count="1" selected="false">
            <x v="31"/>
          </reference>
          <reference field="5" count="1" selected="false">
            <x v="17"/>
          </reference>
          <reference field="3" count="1" selected="false">
            <x v="3"/>
          </reference>
          <reference field="2" count="1" selected="false">
            <x v="3"/>
          </reference>
        </references>
      </pivotArea>
    </format>
    <format dxfId="483">
      <pivotArea dataOnly="0" labelOnly="1" fieldPosition="0">
        <references count="6">
          <reference field="33" count="1">
            <x v="2"/>
          </reference>
          <reference field="8" count="1" selected="false">
            <x v="93"/>
          </reference>
          <reference field="6" count="1" selected="false">
            <x v="25"/>
          </reference>
          <reference field="5" count="1" selected="false">
            <x v="35"/>
          </reference>
          <reference field="3" count="1" selected="false">
            <x v="3"/>
          </reference>
          <reference field="2" count="1" selected="false">
            <x v="3"/>
          </reference>
        </references>
      </pivotArea>
    </format>
    <format dxfId="484">
      <pivotArea dataOnly="0" labelOnly="1" fieldPosition="0">
        <references count="6">
          <reference field="33" count="1">
            <x v="2"/>
          </reference>
          <reference field="8" count="1" selected="false">
            <x v="94"/>
          </reference>
          <reference field="6" count="1" selected="false">
            <x v="27"/>
          </reference>
          <reference field="5" count="1" selected="false">
            <x v="36"/>
          </reference>
          <reference field="3" count="1" selected="false">
            <x v="3"/>
          </reference>
          <reference field="2" count="1" selected="false">
            <x v="3"/>
          </reference>
        </references>
      </pivotArea>
    </format>
    <format dxfId="485">
      <pivotArea dataOnly="0" labelOnly="1" fieldPosition="0">
        <references count="6">
          <reference field="33" count="1">
            <x v="2"/>
          </reference>
          <reference field="8" count="1" selected="false">
            <x v="14"/>
          </reference>
          <reference field="6" count="1" selected="false">
            <x v="36"/>
          </reference>
          <reference field="5" count="1" selected="false">
            <x v="18"/>
          </reference>
          <reference field="3" count="1" selected="false">
            <x v="4"/>
          </reference>
          <reference field="2" count="1" selected="false">
            <x v="3"/>
          </reference>
        </references>
      </pivotArea>
    </format>
    <format dxfId="486">
      <pivotArea dataOnly="0" labelOnly="1" fieldPosition="0">
        <references count="6">
          <reference field="33" count="1">
            <x v="2"/>
          </reference>
          <reference field="8" count="1" selected="false">
            <x v="48"/>
          </reference>
          <reference field="6" count="1" selected="false">
            <x v="31"/>
          </reference>
          <reference field="5" count="1" selected="false">
            <x v="17"/>
          </reference>
          <reference field="3" count="1" selected="false">
            <x v="3"/>
          </reference>
          <reference field="2" count="1" selected="false">
            <x v="4"/>
          </reference>
        </references>
      </pivotArea>
    </format>
    <format dxfId="487">
      <pivotArea dataOnly="0" labelOnly="1" fieldPosition="0">
        <references count="6">
          <reference field="33" count="1">
            <x v="1"/>
          </reference>
          <reference field="8" count="1" selected="false">
            <x v="56"/>
          </reference>
          <reference field="6" count="1" selected="false">
            <x v="26"/>
          </reference>
          <reference field="5" count="1" selected="false">
            <x v="34"/>
          </reference>
          <reference field="3" count="1" selected="false">
            <x v="3"/>
          </reference>
          <reference field="2" count="1" selected="false">
            <x v="4"/>
          </reference>
        </references>
      </pivotArea>
    </format>
    <format dxfId="488">
      <pivotArea dataOnly="0" labelOnly="1" fieldPosition="0">
        <references count="6">
          <reference field="33" count="1">
            <x v="1"/>
          </reference>
          <reference field="8" count="1" selected="false">
            <x v="107"/>
          </reference>
          <reference field="6" count="1" selected="false">
            <x v="25"/>
          </reference>
          <reference field="5" count="1" selected="false">
            <x v="35"/>
          </reference>
          <reference field="3" count="1" selected="false">
            <x v="3"/>
          </reference>
          <reference field="2" count="1" selected="false">
            <x v="4"/>
          </reference>
        </references>
      </pivotArea>
    </format>
    <format dxfId="489">
      <pivotArea dataOnly="0" labelOnly="1" fieldPosition="0">
        <references count="6">
          <reference field="33" count="1">
            <x v="1"/>
          </reference>
          <reference field="8" count="1" selected="false">
            <x v="108"/>
          </reference>
          <reference field="6" count="1" selected="false">
            <x v="27"/>
          </reference>
          <reference field="5" count="1" selected="false">
            <x v="36"/>
          </reference>
          <reference field="3" count="1" selected="false">
            <x v="3"/>
          </reference>
          <reference field="2" count="1" selected="false">
            <x v="4"/>
          </reference>
        </references>
      </pivotArea>
    </format>
    <format dxfId="490">
      <pivotArea dataOnly="0" labelOnly="1" fieldPosition="0">
        <references count="6">
          <reference field="33" count="1">
            <x v="2"/>
          </reference>
          <reference field="8" count="1" selected="false">
            <x v="20"/>
          </reference>
          <reference field="6" count="1" selected="false">
            <x v="26"/>
          </reference>
          <reference field="5" count="1" selected="false">
            <x v="34"/>
          </reference>
          <reference field="3" count="1" selected="false">
            <x v="3"/>
          </reference>
          <reference field="2" count="1" selected="false">
            <x v="5"/>
          </reference>
        </references>
      </pivotArea>
    </format>
    <format dxfId="491">
      <pivotArea dataOnly="0" labelOnly="1" fieldPosition="0">
        <references count="6">
          <reference field="33" count="1">
            <x v="2"/>
          </reference>
          <reference field="8" count="1" selected="false">
            <x v="98"/>
          </reference>
          <reference field="6" count="1" selected="false">
            <x v="25"/>
          </reference>
          <reference field="5" count="1" selected="false">
            <x v="35"/>
          </reference>
          <reference field="3" count="1" selected="false">
            <x v="3"/>
          </reference>
          <reference field="2" count="1" selected="false">
            <x v="5"/>
          </reference>
        </references>
      </pivotArea>
    </format>
    <format dxfId="492">
      <pivotArea dataOnly="0" labelOnly="1" fieldPosition="0">
        <references count="6">
          <reference field="33" count="1">
            <x v="2"/>
          </reference>
          <reference field="8" count="1" selected="false">
            <x v="99"/>
          </reference>
          <reference field="6" count="1" selected="false">
            <x v="27"/>
          </reference>
          <reference field="5" count="1" selected="false">
            <x v="36"/>
          </reference>
          <reference field="3" count="1" selected="false">
            <x v="3"/>
          </reference>
          <reference field="2" count="1" selected="false">
            <x v="5"/>
          </reference>
        </references>
      </pivotArea>
    </format>
    <format dxfId="493">
      <pivotArea dataOnly="0" labelOnly="1" fieldPosition="0">
        <references count="6">
          <reference field="33" count="1">
            <x v="2"/>
          </reference>
          <reference field="8" count="1" selected="false">
            <x v="50"/>
          </reference>
          <reference field="6" count="1" selected="false">
            <x v="32"/>
          </reference>
          <reference field="5" count="1" selected="false">
            <x v="20"/>
          </reference>
          <reference field="3" count="1" selected="false">
            <x v="3"/>
          </reference>
          <reference field="2" count="1" selected="false">
            <x v="6"/>
          </reference>
        </references>
      </pivotArea>
    </format>
    <format dxfId="494">
      <pivotArea dataOnly="0" labelOnly="1" fieldPosition="0">
        <references count="6">
          <reference field="33" count="1">
            <x v="2"/>
          </reference>
          <reference field="8" count="1" selected="false">
            <x v="61"/>
          </reference>
          <reference field="6" count="1" selected="false">
            <x v="26"/>
          </reference>
          <reference field="5" count="1" selected="false">
            <x v="34"/>
          </reference>
          <reference field="3" count="1" selected="false">
            <x v="3"/>
          </reference>
          <reference field="2" count="1" selected="false">
            <x v="6"/>
          </reference>
        </references>
      </pivotArea>
    </format>
    <format dxfId="495">
      <pivotArea dataOnly="0" labelOnly="1" fieldPosition="0">
        <references count="6">
          <reference field="33" count="1">
            <x v="2"/>
          </reference>
          <reference field="8" count="1" selected="false">
            <x v="110"/>
          </reference>
          <reference field="6" count="1" selected="false">
            <x v="25"/>
          </reference>
          <reference field="5" count="1" selected="false">
            <x v="35"/>
          </reference>
          <reference field="3" count="1" selected="false">
            <x v="3"/>
          </reference>
          <reference field="2" count="1" selected="false">
            <x v="6"/>
          </reference>
        </references>
      </pivotArea>
    </format>
    <format dxfId="496">
      <pivotArea dataOnly="0" labelOnly="1" fieldPosition="0">
        <references count="6">
          <reference field="33" count="1">
            <x v="2"/>
          </reference>
          <reference field="8" count="1" selected="false">
            <x v="111"/>
          </reference>
          <reference field="6" count="1" selected="false">
            <x v="27"/>
          </reference>
          <reference field="5" count="1" selected="false">
            <x v="36"/>
          </reference>
          <reference field="3" count="1" selected="false">
            <x v="3"/>
          </reference>
          <reference field="2" count="1" selected="false">
            <x v="6"/>
          </reference>
        </references>
      </pivotArea>
    </format>
    <format dxfId="497">
      <pivotArea dataOnly="0" labelOnly="1" fieldPosition="0">
        <references count="6">
          <reference field="33" count="1">
            <x v="2"/>
          </reference>
          <reference field="8" count="1" selected="false">
            <x v="65"/>
          </reference>
          <reference field="6" count="1" selected="false">
            <x v="36"/>
          </reference>
          <reference field="5" count="1" selected="false">
            <x v="18"/>
          </reference>
          <reference field="3" count="1" selected="false">
            <x v="4"/>
          </reference>
          <reference field="2" count="1" selected="false">
            <x v="6"/>
          </reference>
        </references>
      </pivotArea>
    </format>
    <format dxfId="498">
      <pivotArea collapsedLevelsAreSubtotals="1" fieldPosition="0"/>
    </format>
    <format dxfId="499">
      <pivotArea dataOnly="0" labelOnly="1" fieldPosition="0">
        <references count="1">
          <reference field="4294967294" count="1">
            <x v="2"/>
          </reference>
        </references>
      </pivotArea>
    </format>
    <format dxfId="500">
      <pivotArea collapsedLevelsAreSubtotals="1" fieldPosition="0">
        <references count="1">
          <reference field="4294967294" count="1" selected="false">
            <x v="2"/>
          </reference>
        </references>
      </pivotArea>
    </format>
    <format dxfId="501">
      <pivotArea dataOnly="0" labelOnly="1" fieldPosition="0">
        <references count="1">
          <reference field="4294967294" count="1">
            <x v="2"/>
          </reference>
        </references>
      </pivotArea>
    </format>
    <format dxfId="502">
      <pivotArea collapsedLevelsAreSubtotals="1" fieldPosition="0">
        <references count="1">
          <reference field="4294967294" count="1" selected="false">
            <x v="2"/>
          </reference>
        </references>
      </pivotArea>
    </format>
    <format dxfId="503">
      <pivotArea dataOnly="0" labelOnly="1" fieldPosition="0">
        <references count="1">
          <reference field="4294967294" count="1">
            <x v="2"/>
          </reference>
        </references>
      </pivotArea>
    </format>
    <format dxfId="504">
      <pivotArea field="2" type="button" dataOnly="0" labelOnly="1" outline="0" fieldPosition="0"/>
    </format>
    <format dxfId="505">
      <pivotArea field="3" type="button" dataOnly="0" labelOnly="1" outline="0" fieldPosition="0"/>
    </format>
    <format dxfId="506">
      <pivotArea field="5" type="button" dataOnly="0" labelOnly="1" outline="0" fieldPosition="0"/>
    </format>
    <format dxfId="507">
      <pivotArea field="6" type="button" dataOnly="0" labelOnly="1" outline="0" fieldPosition="0"/>
    </format>
    <format dxfId="508">
      <pivotArea field="8" type="button" dataOnly="0" labelOnly="1" outline="0" fieldPosition="0"/>
    </format>
    <format dxfId="509">
      <pivotArea field="33" type="button" dataOnly="0" labelOnly="1" outline="0" fieldPosition="0"/>
    </format>
    <format dxfId="510">
      <pivotArea dataOnly="0" labelOnly="1" fieldPosition="0">
        <references count="1">
          <reference field="4294967294" count="1">
            <x v="0"/>
          </reference>
        </references>
      </pivotArea>
    </format>
    <format dxfId="511">
      <pivotArea dataOnly="0" labelOnly="1" fieldPosition="0">
        <references count="1">
          <reference field="4294967294" count="1">
            <x v="1"/>
          </reference>
        </references>
      </pivotArea>
    </format>
    <format dxfId="512">
      <pivotArea dataOnly="0" labelOnly="1" fieldPosition="0">
        <references count="1">
          <reference field="4294967294" count="1">
            <x v="2"/>
          </reference>
        </references>
      </pivotArea>
    </format>
    <format dxfId="513">
      <pivotArea dataOnly="0" labelOnly="1" fieldPosition="0">
        <references count="1">
          <reference field="4294967294" count="1">
            <x v="3"/>
          </reference>
        </references>
      </pivotArea>
    </format>
    <format dxfId="514">
      <pivotArea dataOnly="0" labelOnly="1" fieldPosition="0">
        <references count="1">
          <reference field="4294967294" count="1">
            <x v="4"/>
          </reference>
        </references>
      </pivotArea>
    </format>
    <format dxfId="515">
      <pivotArea field="2" type="button" dataOnly="0" labelOnly="1" outline="0" fieldPosition="0"/>
    </format>
    <format dxfId="516">
      <pivotArea field="3" type="button" dataOnly="0" labelOnly="1" outline="0" fieldPosition="0"/>
    </format>
    <format dxfId="517">
      <pivotArea field="5" type="button" dataOnly="0" labelOnly="1" outline="0" fieldPosition="0"/>
    </format>
    <format dxfId="518">
      <pivotArea field="6" type="button" dataOnly="0" labelOnly="1" outline="0" fieldPosition="0"/>
    </format>
    <format dxfId="519">
      <pivotArea field="8" type="button" dataOnly="0" labelOnly="1" outline="0" fieldPosition="0"/>
    </format>
    <format dxfId="520">
      <pivotArea field="33" type="button" dataOnly="0" labelOnly="1" outline="0" fieldPosition="0"/>
    </format>
    <format dxfId="521">
      <pivotArea dataOnly="0" labelOnly="1" fieldPosition="0">
        <references count="1">
          <reference field="4294967294" count="1">
            <x v="0"/>
          </reference>
        </references>
      </pivotArea>
    </format>
    <format dxfId="522">
      <pivotArea dataOnly="0" labelOnly="1" fieldPosition="0">
        <references count="1">
          <reference field="4294967294" count="1">
            <x v="1"/>
          </reference>
        </references>
      </pivotArea>
    </format>
    <format dxfId="523">
      <pivotArea dataOnly="0" labelOnly="1" fieldPosition="0">
        <references count="1">
          <reference field="4294967294" count="1">
            <x v="2"/>
          </reference>
        </references>
      </pivotArea>
    </format>
    <format dxfId="524">
      <pivotArea dataOnly="0" labelOnly="1" fieldPosition="0">
        <references count="1">
          <reference field="4294967294" count="1">
            <x v="3"/>
          </reference>
        </references>
      </pivotArea>
    </format>
    <format dxfId="525">
      <pivotArea dataOnly="0" labelOnly="1" fieldPosition="0">
        <references count="1">
          <reference field="4294967294" count="1">
            <x v="4"/>
          </reference>
        </references>
      </pivotArea>
    </format>
    <format dxfId="526">
      <pivotArea field="2" type="button" dataOnly="0" labelOnly="1" outline="0" fieldPosition="0"/>
    </format>
    <format dxfId="527">
      <pivotArea field="3" type="button" dataOnly="0" labelOnly="1" outline="0" fieldPosition="0"/>
    </format>
    <format dxfId="528">
      <pivotArea field="5" type="button" dataOnly="0" labelOnly="1" outline="0" fieldPosition="0"/>
    </format>
    <format dxfId="529">
      <pivotArea field="6" type="button" dataOnly="0" labelOnly="1" outline="0" fieldPosition="0"/>
    </format>
    <format dxfId="530">
      <pivotArea field="8" type="button" dataOnly="0" labelOnly="1" outline="0" fieldPosition="0"/>
    </format>
    <format dxfId="531">
      <pivotArea field="33" type="button" dataOnly="0" labelOnly="1" outline="0" fieldPosition="0"/>
    </format>
    <format dxfId="532">
      <pivotArea dataOnly="0" labelOnly="1" fieldPosition="0">
        <references count="1">
          <reference field="4294967294" count="1">
            <x v="0"/>
          </reference>
        </references>
      </pivotArea>
    </format>
    <format dxfId="533">
      <pivotArea dataOnly="0" labelOnly="1" fieldPosition="0">
        <references count="1">
          <reference field="4294967294" count="1">
            <x v="1"/>
          </reference>
        </references>
      </pivotArea>
    </format>
    <format dxfId="534">
      <pivotArea dataOnly="0" labelOnly="1" fieldPosition="0">
        <references count="1">
          <reference field="4294967294" count="1">
            <x v="2"/>
          </reference>
        </references>
      </pivotArea>
    </format>
    <format dxfId="535">
      <pivotArea dataOnly="0" labelOnly="1" fieldPosition="0">
        <references count="1">
          <reference field="4294967294" count="1">
            <x v="3"/>
          </reference>
        </references>
      </pivotArea>
    </format>
    <format dxfId="536">
      <pivotArea dataOnly="0" labelOnly="1" fieldPosition="0">
        <references count="1">
          <reference field="4294967294" count="1">
            <x v="4"/>
          </reference>
        </references>
      </pivotArea>
    </format>
    <format dxfId="537">
      <pivotArea field="2" type="button" dataOnly="0" labelOnly="1" outline="0" fieldPosition="0"/>
    </format>
    <format dxfId="538">
      <pivotArea field="3" type="button" dataOnly="0" labelOnly="1" outline="0" fieldPosition="0"/>
    </format>
    <format dxfId="539">
      <pivotArea field="5" type="button" dataOnly="0" labelOnly="1" outline="0" fieldPosition="0"/>
    </format>
    <format dxfId="540">
      <pivotArea field="6" type="button" dataOnly="0" labelOnly="1" outline="0" fieldPosition="0"/>
    </format>
    <format dxfId="541">
      <pivotArea field="8" type="button" dataOnly="0" labelOnly="1" outline="0" fieldPosition="0"/>
    </format>
    <format dxfId="542">
      <pivotArea field="33" type="button" dataOnly="0" labelOnly="1" outline="0" fieldPosition="0"/>
    </format>
    <format dxfId="543">
      <pivotArea dataOnly="0" labelOnly="1" fieldPosition="0">
        <references count="1">
          <reference field="4294967294" count="1">
            <x v="0"/>
          </reference>
        </references>
      </pivotArea>
    </format>
    <format dxfId="544">
      <pivotArea dataOnly="0" labelOnly="1" fieldPosition="0">
        <references count="1">
          <reference field="4294967294" count="1">
            <x v="1"/>
          </reference>
        </references>
      </pivotArea>
    </format>
    <format dxfId="545">
      <pivotArea dataOnly="0" labelOnly="1" fieldPosition="0">
        <references count="1">
          <reference field="4294967294" count="1">
            <x v="2"/>
          </reference>
        </references>
      </pivotArea>
    </format>
    <format dxfId="546">
      <pivotArea dataOnly="0" labelOnly="1" fieldPosition="0">
        <references count="1">
          <reference field="4294967294" count="1">
            <x v="3"/>
          </reference>
        </references>
      </pivotArea>
    </format>
    <format dxfId="547">
      <pivotArea dataOnly="0" labelOnly="1" fieldPosition="0">
        <references count="1">
          <reference field="4294967294" count="1">
            <x v="4"/>
          </reference>
        </references>
      </pivotArea>
    </format>
    <format dxfId="548">
      <pivotArea dataOnly="0" labelOnly="1" fieldPosition="0">
        <references count="1">
          <reference field="4294967294" count="1">
            <x v="2"/>
          </reference>
        </references>
      </pivotArea>
    </format>
    <format dxfId="549">
      <pivotArea dataOnly="0" labelOnly="1" fieldPosition="0">
        <references count="1">
          <reference field="4294967294" count="1">
            <x v="3"/>
          </reference>
        </references>
      </pivotArea>
    </format>
    <format dxfId="550">
      <pivotArea dataOnly="0" labelOnly="1" fieldPosition="0">
        <references count="1">
          <reference field="4294967294" count="1">
            <x v="4"/>
          </reference>
        </references>
      </pivotArea>
    </format>
    <format dxfId="551">
      <pivotArea collapsedLevelsAreSubtotals="1" fieldPosition="0">
        <references count="1">
          <reference field="4294967294" count="1" selected="false">
            <x v="2"/>
          </reference>
        </references>
      </pivotArea>
    </format>
    <format dxfId="552">
      <pivotArea collapsedLevelsAreSubtotals="1" fieldPosition="0">
        <references count="1">
          <reference field="4294967294" count="1" selected="false">
            <x v="3"/>
          </reference>
        </references>
      </pivotArea>
    </format>
    <format dxfId="553">
      <pivotArea collapsedLevelsAreSubtotals="1" fieldPosition="0">
        <references count="1">
          <reference field="4294967294" count="1" selected="false">
            <x v="4"/>
          </reference>
        </references>
      </pivotArea>
    </format>
    <format dxfId="554">
      <pivotArea dataOnly="0" labelOnly="1" fieldPosition="0">
        <references count="1">
          <reference field="4294967294" count="1">
            <x v="0"/>
          </reference>
        </references>
      </pivotArea>
    </format>
    <format dxfId="555">
      <pivotArea dataOnly="0" labelOnly="1" fieldPosition="0">
        <references count="1">
          <reference field="4294967294" count="1">
            <x v="1"/>
          </reference>
        </references>
      </pivotArea>
    </format>
    <format dxfId="556">
      <pivotArea dataOnly="0" labelOnly="1" fieldPosition="0">
        <references count="1">
          <reference field="4294967294" count="1">
            <x v="2"/>
          </reference>
        </references>
      </pivotArea>
    </format>
    <format dxfId="557">
      <pivotArea dataOnly="0" labelOnly="1" fieldPosition="0">
        <references count="1">
          <reference field="4294967294" count="1">
            <x v="3"/>
          </reference>
        </references>
      </pivotArea>
    </format>
    <format dxfId="558">
      <pivotArea dataOnly="0" labelOnly="1" fieldPosition="0">
        <references count="1">
          <reference field="4294967294" count="1">
            <x v="4"/>
          </reference>
        </references>
      </pivotArea>
    </format>
    <format dxfId="559">
      <pivotArea collapsedLevelsAreSubtotals="1" fieldPosition="0"/>
    </format>
    <format dxfId="560">
      <pivotArea dataOnly="0" labelOnly="1" fieldPosition="0">
        <references count="1">
          <reference field="4294967294" count="1">
            <x v="0"/>
          </reference>
        </references>
      </pivotArea>
    </format>
    <format dxfId="561">
      <pivotArea dataOnly="0" labelOnly="1" fieldPosition="0">
        <references count="1">
          <reference field="4294967294" count="1">
            <x v="1"/>
          </reference>
        </references>
      </pivotArea>
    </format>
    <format dxfId="562">
      <pivotArea dataOnly="0" labelOnly="1" fieldPosition="0">
        <references count="1">
          <reference field="4294967294" count="1">
            <x v="2"/>
          </reference>
        </references>
      </pivotArea>
    </format>
    <format dxfId="563">
      <pivotArea dataOnly="0" labelOnly="1" fieldPosition="0">
        <references count="1">
          <reference field="4294967294" count="1">
            <x v="3"/>
          </reference>
        </references>
      </pivotArea>
    </format>
    <format dxfId="564">
      <pivotArea dataOnly="0" labelOnly="1" fieldPosition="0">
        <references count="1">
          <reference field="4294967294" count="1">
            <x v="4"/>
          </reference>
        </references>
      </pivotArea>
    </format>
    <format dxfId="565">
      <pivotArea collapsedLevelsAreSubtotals="1" fieldPosition="0"/>
    </format>
    <format dxfId="566">
      <pivotArea dataOnly="0" labelOnly="1" fieldPosition="0">
        <references count="1">
          <reference field="4294967294" count="1">
            <x v="0"/>
          </reference>
        </references>
      </pivotArea>
    </format>
    <format dxfId="567">
      <pivotArea dataOnly="0" labelOnly="1" fieldPosition="0">
        <references count="1">
          <reference field="4294967294" count="1">
            <x v="1"/>
          </reference>
        </references>
      </pivotArea>
    </format>
    <format dxfId="568">
      <pivotArea dataOnly="0" labelOnly="1" fieldPosition="0">
        <references count="1">
          <reference field="4294967294" count="1">
            <x v="2"/>
          </reference>
        </references>
      </pivotArea>
    </format>
    <format dxfId="569">
      <pivotArea dataOnly="0" labelOnly="1" fieldPosition="0">
        <references count="1">
          <reference field="4294967294" count="1">
            <x v="3"/>
          </reference>
        </references>
      </pivotArea>
    </format>
    <format dxfId="570">
      <pivotArea dataOnly="0" labelOnly="1" fieldPosition="0">
        <references count="1">
          <reference field="4294967294" count="1">
            <x v="4"/>
          </reference>
        </references>
      </pivotArea>
    </format>
    <format dxfId="571">
      <pivotArea collapsedLevelsAreSubtotals="1" fieldPosition="0"/>
    </format>
    <format dxfId="572">
      <pivotArea dataOnly="0" labelOnly="1" fieldPosition="0">
        <references count="1">
          <reference field="4294967294" count="1">
            <x v="0"/>
          </reference>
        </references>
      </pivotArea>
    </format>
    <format dxfId="573">
      <pivotArea dataOnly="0" labelOnly="1" fieldPosition="0">
        <references count="1">
          <reference field="4294967294" count="1">
            <x v="1"/>
          </reference>
        </references>
      </pivotArea>
    </format>
    <format dxfId="574">
      <pivotArea dataOnly="0" labelOnly="1" fieldPosition="0">
        <references count="1">
          <reference field="4294967294" count="1">
            <x v="2"/>
          </reference>
        </references>
      </pivotArea>
    </format>
    <format dxfId="575">
      <pivotArea dataOnly="0" labelOnly="1" fieldPosition="0">
        <references count="1">
          <reference field="4294967294" count="1">
            <x v="3"/>
          </reference>
        </references>
      </pivotArea>
    </format>
    <format dxfId="576">
      <pivotArea dataOnly="0" labelOnly="1" fieldPosition="0">
        <references count="1">
          <reference field="4294967294" count="1">
            <x v="4"/>
          </reference>
        </references>
      </pivotArea>
    </format>
    <format dxfId="577">
      <pivotArea collapsedLevelsAreSubtotals="1" fieldPosition="0"/>
    </format>
    <format dxfId="578">
      <pivotArea dataOnly="0" labelOnly="1" fieldPosition="0">
        <references count="1">
          <reference field="4294967294" count="1">
            <x v="0"/>
          </reference>
        </references>
      </pivotArea>
    </format>
    <format dxfId="579">
      <pivotArea dataOnly="0" labelOnly="1" fieldPosition="0">
        <references count="1">
          <reference field="4294967294" count="1">
            <x v="1"/>
          </reference>
        </references>
      </pivotArea>
    </format>
    <format dxfId="580">
      <pivotArea dataOnly="0" labelOnly="1" fieldPosition="0">
        <references count="1">
          <reference field="4294967294" count="1">
            <x v="2"/>
          </reference>
        </references>
      </pivotArea>
    </format>
    <format dxfId="581">
      <pivotArea dataOnly="0" labelOnly="1" fieldPosition="0">
        <references count="1">
          <reference field="4294967294" count="1">
            <x v="3"/>
          </reference>
        </references>
      </pivotArea>
    </format>
    <format dxfId="582">
      <pivotArea dataOnly="0" labelOnly="1" fieldPosition="0">
        <references count="1">
          <reference field="4294967294" count="1">
            <x v="4"/>
          </reference>
        </references>
      </pivotArea>
    </format>
    <format dxfId="583">
      <pivotArea collapsedLevelsAreSubtotals="1" fieldPosition="0"/>
    </format>
    <format dxfId="584">
      <pivotArea dataOnly="0" labelOnly="1" fieldPosition="0">
        <references count="1">
          <reference field="4294967294" count="1">
            <x v="0"/>
          </reference>
        </references>
      </pivotArea>
    </format>
    <format dxfId="585">
      <pivotArea dataOnly="0" labelOnly="1" fieldPosition="0">
        <references count="1">
          <reference field="4294967294" count="1">
            <x v="1"/>
          </reference>
        </references>
      </pivotArea>
    </format>
    <format dxfId="586">
      <pivotArea dataOnly="0" labelOnly="1" fieldPosition="0">
        <references count="1">
          <reference field="4294967294" count="1">
            <x v="2"/>
          </reference>
        </references>
      </pivotArea>
    </format>
    <format dxfId="587">
      <pivotArea dataOnly="0" labelOnly="1" fieldPosition="0">
        <references count="1">
          <reference field="4294967294" count="1">
            <x v="3"/>
          </reference>
        </references>
      </pivotArea>
    </format>
    <format dxfId="588">
      <pivotArea dataOnly="0" labelOnly="1" fieldPosition="0">
        <references count="1">
          <reference field="4294967294" count="1">
            <x v="4"/>
          </reference>
        </references>
      </pivotArea>
    </format>
    <format dxfId="589">
      <pivotArea collapsedLevelsAreSubtotals="1" fieldPosition="0"/>
    </format>
    <format dxfId="590">
      <pivotArea dataOnly="0" labelOnly="1" fieldPosition="0">
        <references count="1">
          <reference field="4294967294" count="1">
            <x v="0"/>
          </reference>
        </references>
      </pivotArea>
    </format>
    <format dxfId="591">
      <pivotArea dataOnly="0" labelOnly="1" fieldPosition="0">
        <references count="1">
          <reference field="4294967294" count="1">
            <x v="1"/>
          </reference>
        </references>
      </pivotArea>
    </format>
    <format dxfId="592">
      <pivotArea dataOnly="0" labelOnly="1" fieldPosition="0">
        <references count="1">
          <reference field="4294967294" count="1">
            <x v="2"/>
          </reference>
        </references>
      </pivotArea>
    </format>
    <format dxfId="593">
      <pivotArea dataOnly="0" labelOnly="1" fieldPosition="0">
        <references count="1">
          <reference field="4294967294" count="1">
            <x v="3"/>
          </reference>
        </references>
      </pivotArea>
    </format>
    <format dxfId="594">
      <pivotArea dataOnly="0" labelOnly="1" fieldPosition="0">
        <references count="1">
          <reference field="4294967294" count="1">
            <x v="4"/>
          </reference>
        </references>
      </pivotArea>
    </format>
    <format dxfId="595">
      <pivotArea collapsedLevelsAreSubtotals="1" fieldPosition="0"/>
    </format>
    <format dxfId="596">
      <pivotArea dataOnly="0" labelOnly="1" fieldPosition="0">
        <references count="1">
          <reference field="4294967294" count="1">
            <x v="0"/>
          </reference>
        </references>
      </pivotArea>
    </format>
    <format dxfId="597">
      <pivotArea dataOnly="0" labelOnly="1" fieldPosition="0">
        <references count="1">
          <reference field="4294967294" count="1">
            <x v="1"/>
          </reference>
        </references>
      </pivotArea>
    </format>
    <format dxfId="598">
      <pivotArea dataOnly="0" labelOnly="1" fieldPosition="0">
        <references count="1">
          <reference field="4294967294" count="1">
            <x v="2"/>
          </reference>
        </references>
      </pivotArea>
    </format>
    <format dxfId="599">
      <pivotArea dataOnly="0" labelOnly="1" fieldPosition="0">
        <references count="1">
          <reference field="4294967294" count="1">
            <x v="3"/>
          </reference>
        </references>
      </pivotArea>
    </format>
    <format dxfId="600">
      <pivotArea dataOnly="0" labelOnly="1" fieldPosition="0">
        <references count="1">
          <reference field="4294967294" count="1">
            <x v="4"/>
          </reference>
        </references>
      </pivotArea>
    </format>
    <format dxfId="601">
      <pivotArea dataOnly="0" labelOnly="1" fieldPosition="0">
        <references count="1">
          <reference field="4294967294" count="1">
            <x v="0"/>
          </reference>
        </references>
      </pivotArea>
    </format>
    <format dxfId="602">
      <pivotArea dataOnly="0" labelOnly="1" fieldPosition="0">
        <references count="1">
          <reference field="4294967294" count="1">
            <x v="1"/>
          </reference>
        </references>
      </pivotArea>
    </format>
    <format dxfId="603">
      <pivotArea dataOnly="0" labelOnly="1" fieldPosition="0">
        <references count="1">
          <reference field="4294967294" count="1">
            <x v="2"/>
          </reference>
        </references>
      </pivotArea>
    </format>
    <format dxfId="604">
      <pivotArea dataOnly="0" labelOnly="1" fieldPosition="0">
        <references count="1">
          <reference field="4294967294" count="1">
            <x v="3"/>
          </reference>
        </references>
      </pivotArea>
    </format>
    <format dxfId="605">
      <pivotArea dataOnly="0" labelOnly="1" fieldPosition="0">
        <references count="1">
          <reference field="4294967294" count="1">
            <x v="4"/>
          </reference>
        </references>
      </pivotArea>
    </format>
    <format dxfId="606">
      <pivotArea dataOnly="0" labelOnly="1" fieldPosition="0">
        <references count="1">
          <reference field="4294967294" count="1">
            <x v="0"/>
          </reference>
        </references>
      </pivotArea>
    </format>
    <format dxfId="607">
      <pivotArea collapsedLevelsAreSubtotals="1" fieldPosition="0">
        <references count="1">
          <reference field="4294967294" count="1" selected="false">
            <x v="0"/>
          </reference>
        </references>
      </pivotArea>
    </format>
    <format dxfId="608">
      <pivotArea dataOnly="0" labelOnly="1" fieldPosition="0">
        <references count="1">
          <reference field="4294967294" count="1">
            <x v="0"/>
          </reference>
        </references>
      </pivotArea>
    </format>
    <format dxfId="609">
      <pivotArea dataOnly="0" labelOnly="1" fieldPosition="0">
        <references count="1">
          <reference field="4294967294" count="1">
            <x v="1"/>
          </reference>
        </references>
      </pivotArea>
    </format>
    <format dxfId="610">
      <pivotArea dataOnly="0" labelOnly="1" fieldPosition="0">
        <references count="1">
          <reference field="4294967294" count="1">
            <x v="2"/>
          </reference>
        </references>
      </pivotArea>
    </format>
    <format dxfId="611">
      <pivotArea dataOnly="0" labelOnly="1" fieldPosition="0">
        <references count="1">
          <reference field="4294967294" count="1">
            <x v="3"/>
          </reference>
        </references>
      </pivotArea>
    </format>
    <format dxfId="612">
      <pivotArea dataOnly="0" labelOnly="1" fieldPosition="0">
        <references count="1">
          <reference field="4294967294" count="1">
            <x v="4"/>
          </reference>
        </references>
      </pivotArea>
    </format>
    <format dxfId="613">
      <pivotArea dataOnly="0" labelOnly="1" fieldPosition="0">
        <references count="1">
          <reference field="4294967294" count="1">
            <x v="5"/>
          </reference>
        </references>
      </pivotArea>
    </format>
    <format dxfId="614">
      <pivotArea collapsedLevelsAreSubtotals="1" fieldPosition="0">
        <references count="1">
          <reference field="4294967294" count="1" selected="false">
            <x v="5"/>
          </reference>
        </references>
      </pivotArea>
    </format>
    <format dxfId="615">
      <pivotArea dataOnly="0" labelOnly="1" fieldPosition="0">
        <references count="1">
          <reference field="4294967294" count="1">
            <x v="5"/>
          </reference>
        </references>
      </pivotArea>
    </format>
    <format dxfId="616">
      <pivotArea collapsedLevelsAreSubtotals="1" fieldPosition="0">
        <references count="1">
          <reference field="4294967294" count="1" selected="false">
            <x v="5"/>
          </reference>
        </references>
      </pivotArea>
    </format>
    <format dxfId="617">
      <pivotArea dataOnly="0" labelOnly="1" fieldPosition="0">
        <references count="1">
          <reference field="4294967294" count="1">
            <x v="5"/>
          </reference>
        </references>
      </pivotArea>
    </format>
    <format dxfId="618">
      <pivotArea field="29" type="button" dataOnly="0" labelOnly="1" outline="0" fieldPosition="0"/>
    </format>
    <format dxfId="619">
      <pivotArea dataOnly="0" labelOnly="1" outline="0" fieldPosition="0">
        <references count="1">
          <reference field="29" count="0"/>
        </references>
      </pivotArea>
    </format>
    <format dxfId="620">
      <pivotArea field="29" type="button" dataOnly="0" labelOnly="1" outline="0" fieldPosition="0"/>
    </format>
    <format dxfId="621">
      <pivotArea dataOnly="0" labelOnly="1" outline="0" fieldPosition="0">
        <references count="1">
          <reference field="29" count="0"/>
        </references>
      </pivotArea>
    </format>
    <format dxfId="622">
      <pivotArea field="29" type="button" dataOnly="0" labelOnly="1" outline="0" fieldPosition="0"/>
    </format>
    <format dxfId="623">
      <pivotArea dataOnly="0" labelOnly="1" outline="0" fieldPosition="0">
        <references count="1">
          <reference field="29" count="0"/>
        </references>
      </pivotArea>
    </format>
    <format dxfId="624">
      <pivotArea field="5" type="button" dataOnly="0" labelOnly="1" outline="0" fieldPosition="0"/>
    </format>
    <format dxfId="625">
      <pivotArea field="6" type="button" dataOnly="0" labelOnly="1" outline="0" fieldPosition="0"/>
    </format>
    <format dxfId="626">
      <pivotArea field="8" type="button" dataOnly="0" labelOnly="1" outline="0" fieldPosition="0"/>
    </format>
    <format dxfId="627">
      <pivotArea field="33" type="button" dataOnly="0" labelOnly="1" outline="0" fieldPosition="0"/>
    </format>
    <format dxfId="628">
      <pivotArea dataOnly="0" labelOnly="1" fieldPosition="0">
        <references count="3">
          <reference field="5" count="1">
            <x v="17"/>
          </reference>
          <reference field="3" count="1" selected="false">
            <x v="3"/>
          </reference>
          <reference field="2" count="1" selected="false">
            <x v="1"/>
          </reference>
        </references>
      </pivotArea>
    </format>
    <format dxfId="629">
      <pivotArea dataOnly="0" labelOnly="1" fieldPosition="0">
        <references count="3">
          <reference field="5" count="1">
            <x v="23"/>
          </reference>
          <reference field="3" count="1" selected="false">
            <x v="3"/>
          </reference>
          <reference field="2" count="1" selected="false">
            <x v="1"/>
          </reference>
        </references>
      </pivotArea>
    </format>
    <format dxfId="630">
      <pivotArea dataOnly="0" labelOnly="1" fieldPosition="0">
        <references count="3">
          <reference field="5" count="1">
            <x v="34"/>
          </reference>
          <reference field="3" count="1" selected="false">
            <x v="3"/>
          </reference>
          <reference field="2" count="1" selected="false">
            <x v="1"/>
          </reference>
        </references>
      </pivotArea>
    </format>
    <format dxfId="631">
      <pivotArea dataOnly="0" labelOnly="1" fieldPosition="0">
        <references count="3">
          <reference field="5" count="1">
            <x v="36"/>
          </reference>
          <reference field="3" count="1" selected="false">
            <x v="3"/>
          </reference>
          <reference field="2" count="1" selected="false">
            <x v="1"/>
          </reference>
        </references>
      </pivotArea>
    </format>
    <format dxfId="632">
      <pivotArea dataOnly="0" labelOnly="1" fieldPosition="0">
        <references count="3">
          <reference field="5" count="1">
            <x v="18"/>
          </reference>
          <reference field="3" count="1" selected="false">
            <x v="4"/>
          </reference>
          <reference field="2" count="1" selected="false">
            <x v="1"/>
          </reference>
        </references>
      </pivotArea>
    </format>
    <format dxfId="633">
      <pivotArea dataOnly="0" labelOnly="1" fieldPosition="0">
        <references count="3">
          <reference field="5" count="1">
            <x v="23"/>
          </reference>
          <reference field="3" count="1" selected="false">
            <x v="3"/>
          </reference>
          <reference field="2" count="1" selected="false">
            <x v="2"/>
          </reference>
        </references>
      </pivotArea>
    </format>
    <format dxfId="634">
      <pivotArea dataOnly="0" labelOnly="1" fieldPosition="0">
        <references count="3">
          <reference field="5" count="1">
            <x v="34"/>
          </reference>
          <reference field="3" count="1" selected="false">
            <x v="3"/>
          </reference>
          <reference field="2" count="1" selected="false">
            <x v="2"/>
          </reference>
        </references>
      </pivotArea>
    </format>
    <format dxfId="635">
      <pivotArea dataOnly="0" labelOnly="1" fieldPosition="0">
        <references count="3">
          <reference field="5" count="1">
            <x v="35"/>
          </reference>
          <reference field="3" count="1" selected="false">
            <x v="3"/>
          </reference>
          <reference field="2" count="1" selected="false">
            <x v="2"/>
          </reference>
        </references>
      </pivotArea>
    </format>
    <format dxfId="636">
      <pivotArea dataOnly="0" labelOnly="1" fieldPosition="0">
        <references count="3">
          <reference field="5" count="1">
            <x v="26"/>
          </reference>
          <reference field="3" count="1" selected="false">
            <x v="4"/>
          </reference>
          <reference field="2" count="1" selected="false">
            <x v="2"/>
          </reference>
        </references>
      </pivotArea>
    </format>
    <format dxfId="637">
      <pivotArea dataOnly="0" labelOnly="1" fieldPosition="0">
        <references count="3">
          <reference field="5" count="1">
            <x v="17"/>
          </reference>
          <reference field="3" count="1" selected="false">
            <x v="3"/>
          </reference>
          <reference field="2" count="1" selected="false">
            <x v="3"/>
          </reference>
        </references>
      </pivotArea>
    </format>
    <format dxfId="638">
      <pivotArea dataOnly="0" labelOnly="1" fieldPosition="0">
        <references count="3">
          <reference field="5" count="1">
            <x v="35"/>
          </reference>
          <reference field="3" count="1" selected="false">
            <x v="3"/>
          </reference>
          <reference field="2" count="1" selected="false">
            <x v="3"/>
          </reference>
        </references>
      </pivotArea>
    </format>
    <format dxfId="639">
      <pivotArea dataOnly="0" labelOnly="1" fieldPosition="0">
        <references count="3">
          <reference field="5" count="1">
            <x v="36"/>
          </reference>
          <reference field="3" count="1" selected="false">
            <x v="3"/>
          </reference>
          <reference field="2" count="1" selected="false">
            <x v="3"/>
          </reference>
        </references>
      </pivotArea>
    </format>
    <format dxfId="640">
      <pivotArea dataOnly="0" labelOnly="1" fieldPosition="0">
        <references count="3">
          <reference field="5" count="1">
            <x v="18"/>
          </reference>
          <reference field="3" count="1" selected="false">
            <x v="4"/>
          </reference>
          <reference field="2" count="1" selected="false">
            <x v="3"/>
          </reference>
        </references>
      </pivotArea>
    </format>
    <format dxfId="641">
      <pivotArea dataOnly="0" labelOnly="1" fieldPosition="0">
        <references count="3">
          <reference field="5" count="1">
            <x v="17"/>
          </reference>
          <reference field="3" count="1" selected="false">
            <x v="3"/>
          </reference>
          <reference field="2" count="1" selected="false">
            <x v="4"/>
          </reference>
        </references>
      </pivotArea>
    </format>
    <format dxfId="642">
      <pivotArea dataOnly="0" labelOnly="1" fieldPosition="0">
        <references count="3">
          <reference field="5" count="1">
            <x v="34"/>
          </reference>
          <reference field="3" count="1" selected="false">
            <x v="3"/>
          </reference>
          <reference field="2" count="1" selected="false">
            <x v="4"/>
          </reference>
        </references>
      </pivotArea>
    </format>
    <format dxfId="643">
      <pivotArea dataOnly="0" labelOnly="1" fieldPosition="0">
        <references count="3">
          <reference field="5" count="1">
            <x v="35"/>
          </reference>
          <reference field="3" count="1" selected="false">
            <x v="3"/>
          </reference>
          <reference field="2" count="1" selected="false">
            <x v="4"/>
          </reference>
        </references>
      </pivotArea>
    </format>
    <format dxfId="644">
      <pivotArea dataOnly="0" labelOnly="1" fieldPosition="0">
        <references count="3">
          <reference field="5" count="1">
            <x v="36"/>
          </reference>
          <reference field="3" count="1" selected="false">
            <x v="3"/>
          </reference>
          <reference field="2" count="1" selected="false">
            <x v="4"/>
          </reference>
        </references>
      </pivotArea>
    </format>
    <format dxfId="645">
      <pivotArea dataOnly="0" labelOnly="1" fieldPosition="0">
        <references count="3">
          <reference field="5" count="1">
            <x v="34"/>
          </reference>
          <reference field="3" count="1" selected="false">
            <x v="3"/>
          </reference>
          <reference field="2" count="1" selected="false">
            <x v="5"/>
          </reference>
        </references>
      </pivotArea>
    </format>
    <format dxfId="646">
      <pivotArea dataOnly="0" labelOnly="1" fieldPosition="0">
        <references count="3">
          <reference field="5" count="1">
            <x v="35"/>
          </reference>
          <reference field="3" count="1" selected="false">
            <x v="3"/>
          </reference>
          <reference field="2" count="1" selected="false">
            <x v="5"/>
          </reference>
        </references>
      </pivotArea>
    </format>
    <format dxfId="647">
      <pivotArea dataOnly="0" labelOnly="1" fieldPosition="0">
        <references count="3">
          <reference field="5" count="1">
            <x v="36"/>
          </reference>
          <reference field="3" count="1" selected="false">
            <x v="3"/>
          </reference>
          <reference field="2" count="1" selected="false">
            <x v="5"/>
          </reference>
        </references>
      </pivotArea>
    </format>
    <format dxfId="648">
      <pivotArea dataOnly="0" labelOnly="1" fieldPosition="0">
        <references count="3">
          <reference field="5" count="1">
            <x v="20"/>
          </reference>
          <reference field="3" count="1" selected="false">
            <x v="3"/>
          </reference>
          <reference field="2" count="1" selected="false">
            <x v="6"/>
          </reference>
        </references>
      </pivotArea>
    </format>
    <format dxfId="649">
      <pivotArea dataOnly="0" labelOnly="1" fieldPosition="0">
        <references count="3">
          <reference field="5" count="1">
            <x v="34"/>
          </reference>
          <reference field="3" count="1" selected="false">
            <x v="3"/>
          </reference>
          <reference field="2" count="1" selected="false">
            <x v="6"/>
          </reference>
        </references>
      </pivotArea>
    </format>
    <format dxfId="650">
      <pivotArea dataOnly="0" labelOnly="1" fieldPosition="0">
        <references count="3">
          <reference field="5" count="1">
            <x v="35"/>
          </reference>
          <reference field="3" count="1" selected="false">
            <x v="3"/>
          </reference>
          <reference field="2" count="1" selected="false">
            <x v="6"/>
          </reference>
        </references>
      </pivotArea>
    </format>
    <format dxfId="651">
      <pivotArea dataOnly="0" labelOnly="1" fieldPosition="0">
        <references count="3">
          <reference field="5" count="1">
            <x v="36"/>
          </reference>
          <reference field="3" count="1" selected="false">
            <x v="3"/>
          </reference>
          <reference field="2" count="1" selected="false">
            <x v="6"/>
          </reference>
        </references>
      </pivotArea>
    </format>
    <format dxfId="652">
      <pivotArea dataOnly="0" labelOnly="1" fieldPosition="0">
        <references count="3">
          <reference field="5" count="1">
            <x v="18"/>
          </reference>
          <reference field="3" count="1" selected="false">
            <x v="4"/>
          </reference>
          <reference field="2" count="1" selected="false">
            <x v="6"/>
          </reference>
        </references>
      </pivotArea>
    </format>
    <format dxfId="653">
      <pivotArea dataOnly="0" labelOnly="1" fieldPosition="0">
        <references count="4">
          <reference field="6" count="1">
            <x v="31"/>
          </reference>
          <reference field="5" count="1" selected="false">
            <x v="17"/>
          </reference>
          <reference field="3" count="1" selected="false">
            <x v="3"/>
          </reference>
          <reference field="2" count="1" selected="false">
            <x v="1"/>
          </reference>
        </references>
      </pivotArea>
    </format>
    <format dxfId="654">
      <pivotArea dataOnly="0" labelOnly="1" fieldPosition="0">
        <references count="4">
          <reference field="6" count="1">
            <x v="30"/>
          </reference>
          <reference field="5" count="1" selected="false">
            <x v="23"/>
          </reference>
          <reference field="3" count="1" selected="false">
            <x v="3"/>
          </reference>
          <reference field="2" count="1" selected="false">
            <x v="1"/>
          </reference>
        </references>
      </pivotArea>
    </format>
    <format dxfId="655">
      <pivotArea dataOnly="0" labelOnly="1" fieldPosition="0">
        <references count="4">
          <reference field="6" count="1">
            <x v="26"/>
          </reference>
          <reference field="5" count="1" selected="false">
            <x v="34"/>
          </reference>
          <reference field="3" count="1" selected="false">
            <x v="3"/>
          </reference>
          <reference field="2" count="1" selected="false">
            <x v="1"/>
          </reference>
        </references>
      </pivotArea>
    </format>
    <format dxfId="656">
      <pivotArea dataOnly="0" labelOnly="1" fieldPosition="0">
        <references count="4">
          <reference field="6" count="1">
            <x v="27"/>
          </reference>
          <reference field="5" count="1" selected="false">
            <x v="36"/>
          </reference>
          <reference field="3" count="1" selected="false">
            <x v="3"/>
          </reference>
          <reference field="2" count="1" selected="false">
            <x v="1"/>
          </reference>
        </references>
      </pivotArea>
    </format>
    <format dxfId="657">
      <pivotArea dataOnly="0" labelOnly="1" fieldPosition="0">
        <references count="4">
          <reference field="6" count="1">
            <x v="36"/>
          </reference>
          <reference field="5" count="1" selected="false">
            <x v="18"/>
          </reference>
          <reference field="3" count="1" selected="false">
            <x v="4"/>
          </reference>
          <reference field="2" count="1" selected="false">
            <x v="1"/>
          </reference>
        </references>
      </pivotArea>
    </format>
    <format dxfId="658">
      <pivotArea dataOnly="0" labelOnly="1" fieldPosition="0">
        <references count="4">
          <reference field="6" count="1">
            <x v="30"/>
          </reference>
          <reference field="5" count="1" selected="false">
            <x v="23"/>
          </reference>
          <reference field="3" count="1" selected="false">
            <x v="3"/>
          </reference>
          <reference field="2" count="1" selected="false">
            <x v="2"/>
          </reference>
        </references>
      </pivotArea>
    </format>
    <format dxfId="659">
      <pivotArea dataOnly="0" labelOnly="1" fieldPosition="0">
        <references count="4">
          <reference field="6" count="1">
            <x v="26"/>
          </reference>
          <reference field="5" count="1" selected="false">
            <x v="34"/>
          </reference>
          <reference field="3" count="1" selected="false">
            <x v="3"/>
          </reference>
          <reference field="2" count="1" selected="false">
            <x v="2"/>
          </reference>
        </references>
      </pivotArea>
    </format>
    <format dxfId="660">
      <pivotArea dataOnly="0" labelOnly="1" fieldPosition="0">
        <references count="4">
          <reference field="6" count="1">
            <x v="25"/>
          </reference>
          <reference field="5" count="1" selected="false">
            <x v="35"/>
          </reference>
          <reference field="3" count="1" selected="false">
            <x v="3"/>
          </reference>
          <reference field="2" count="1" selected="false">
            <x v="2"/>
          </reference>
        </references>
      </pivotArea>
    </format>
    <format dxfId="661">
      <pivotArea dataOnly="0" labelOnly="1" fieldPosition="0">
        <references count="4">
          <reference field="6" count="1">
            <x v="37"/>
          </reference>
          <reference field="5" count="1" selected="false">
            <x v="26"/>
          </reference>
          <reference field="3" count="1" selected="false">
            <x v="4"/>
          </reference>
          <reference field="2" count="1" selected="false">
            <x v="2"/>
          </reference>
        </references>
      </pivotArea>
    </format>
    <format dxfId="662">
      <pivotArea dataOnly="0" labelOnly="1" fieldPosition="0">
        <references count="4">
          <reference field="6" count="1">
            <x v="31"/>
          </reference>
          <reference field="5" count="1" selected="false">
            <x v="17"/>
          </reference>
          <reference field="3" count="1" selected="false">
            <x v="3"/>
          </reference>
          <reference field="2" count="1" selected="false">
            <x v="3"/>
          </reference>
        </references>
      </pivotArea>
    </format>
    <format dxfId="663">
      <pivotArea dataOnly="0" labelOnly="1" fieldPosition="0">
        <references count="4">
          <reference field="6" count="1">
            <x v="25"/>
          </reference>
          <reference field="5" count="1" selected="false">
            <x v="35"/>
          </reference>
          <reference field="3" count="1" selected="false">
            <x v="3"/>
          </reference>
          <reference field="2" count="1" selected="false">
            <x v="3"/>
          </reference>
        </references>
      </pivotArea>
    </format>
    <format dxfId="664">
      <pivotArea dataOnly="0" labelOnly="1" fieldPosition="0">
        <references count="4">
          <reference field="6" count="1">
            <x v="27"/>
          </reference>
          <reference field="5" count="1" selected="false">
            <x v="36"/>
          </reference>
          <reference field="3" count="1" selected="false">
            <x v="3"/>
          </reference>
          <reference field="2" count="1" selected="false">
            <x v="3"/>
          </reference>
        </references>
      </pivotArea>
    </format>
    <format dxfId="665">
      <pivotArea dataOnly="0" labelOnly="1" fieldPosition="0">
        <references count="4">
          <reference field="6" count="1">
            <x v="36"/>
          </reference>
          <reference field="5" count="1" selected="false">
            <x v="18"/>
          </reference>
          <reference field="3" count="1" selected="false">
            <x v="4"/>
          </reference>
          <reference field="2" count="1" selected="false">
            <x v="3"/>
          </reference>
        </references>
      </pivotArea>
    </format>
    <format dxfId="666">
      <pivotArea dataOnly="0" labelOnly="1" fieldPosition="0">
        <references count="4">
          <reference field="6" count="1">
            <x v="31"/>
          </reference>
          <reference field="5" count="1" selected="false">
            <x v="17"/>
          </reference>
          <reference field="3" count="1" selected="false">
            <x v="3"/>
          </reference>
          <reference field="2" count="1" selected="false">
            <x v="4"/>
          </reference>
        </references>
      </pivotArea>
    </format>
    <format dxfId="667">
      <pivotArea dataOnly="0" labelOnly="1" fieldPosition="0">
        <references count="4">
          <reference field="6" count="1">
            <x v="26"/>
          </reference>
          <reference field="5" count="1" selected="false">
            <x v="34"/>
          </reference>
          <reference field="3" count="1" selected="false">
            <x v="3"/>
          </reference>
          <reference field="2" count="1" selected="false">
            <x v="4"/>
          </reference>
        </references>
      </pivotArea>
    </format>
    <format dxfId="668">
      <pivotArea dataOnly="0" labelOnly="1" fieldPosition="0">
        <references count="4">
          <reference field="6" count="1">
            <x v="25"/>
          </reference>
          <reference field="5" count="1" selected="false">
            <x v="35"/>
          </reference>
          <reference field="3" count="1" selected="false">
            <x v="3"/>
          </reference>
          <reference field="2" count="1" selected="false">
            <x v="4"/>
          </reference>
        </references>
      </pivotArea>
    </format>
    <format dxfId="669">
      <pivotArea dataOnly="0" labelOnly="1" fieldPosition="0">
        <references count="4">
          <reference field="6" count="1">
            <x v="27"/>
          </reference>
          <reference field="5" count="1" selected="false">
            <x v="36"/>
          </reference>
          <reference field="3" count="1" selected="false">
            <x v="3"/>
          </reference>
          <reference field="2" count="1" selected="false">
            <x v="4"/>
          </reference>
        </references>
      </pivotArea>
    </format>
    <format dxfId="670">
      <pivotArea dataOnly="0" labelOnly="1" fieldPosition="0">
        <references count="4">
          <reference field="6" count="1">
            <x v="26"/>
          </reference>
          <reference field="5" count="1" selected="false">
            <x v="34"/>
          </reference>
          <reference field="3" count="1" selected="false">
            <x v="3"/>
          </reference>
          <reference field="2" count="1" selected="false">
            <x v="5"/>
          </reference>
        </references>
      </pivotArea>
    </format>
    <format dxfId="671">
      <pivotArea dataOnly="0" labelOnly="1" fieldPosition="0">
        <references count="4">
          <reference field="6" count="1">
            <x v="25"/>
          </reference>
          <reference field="5" count="1" selected="false">
            <x v="35"/>
          </reference>
          <reference field="3" count="1" selected="false">
            <x v="3"/>
          </reference>
          <reference field="2" count="1" selected="false">
            <x v="5"/>
          </reference>
        </references>
      </pivotArea>
    </format>
    <format dxfId="672">
      <pivotArea dataOnly="0" labelOnly="1" fieldPosition="0">
        <references count="4">
          <reference field="6" count="1">
            <x v="27"/>
          </reference>
          <reference field="5" count="1" selected="false">
            <x v="36"/>
          </reference>
          <reference field="3" count="1" selected="false">
            <x v="3"/>
          </reference>
          <reference field="2" count="1" selected="false">
            <x v="5"/>
          </reference>
        </references>
      </pivotArea>
    </format>
    <format dxfId="673">
      <pivotArea dataOnly="0" labelOnly="1" fieldPosition="0">
        <references count="4">
          <reference field="6" count="1">
            <x v="32"/>
          </reference>
          <reference field="5" count="1" selected="false">
            <x v="20"/>
          </reference>
          <reference field="3" count="1" selected="false">
            <x v="3"/>
          </reference>
          <reference field="2" count="1" selected="false">
            <x v="6"/>
          </reference>
        </references>
      </pivotArea>
    </format>
    <format dxfId="674">
      <pivotArea dataOnly="0" labelOnly="1" fieldPosition="0">
        <references count="4">
          <reference field="6" count="1">
            <x v="26"/>
          </reference>
          <reference field="5" count="1" selected="false">
            <x v="34"/>
          </reference>
          <reference field="3" count="1" selected="false">
            <x v="3"/>
          </reference>
          <reference field="2" count="1" selected="false">
            <x v="6"/>
          </reference>
        </references>
      </pivotArea>
    </format>
    <format dxfId="675">
      <pivotArea dataOnly="0" labelOnly="1" fieldPosition="0">
        <references count="4">
          <reference field="6" count="1">
            <x v="25"/>
          </reference>
          <reference field="5" count="1" selected="false">
            <x v="35"/>
          </reference>
          <reference field="3" count="1" selected="false">
            <x v="3"/>
          </reference>
          <reference field="2" count="1" selected="false">
            <x v="6"/>
          </reference>
        </references>
      </pivotArea>
    </format>
    <format dxfId="676">
      <pivotArea dataOnly="0" labelOnly="1" fieldPosition="0">
        <references count="4">
          <reference field="6" count="1">
            <x v="27"/>
          </reference>
          <reference field="5" count="1" selected="false">
            <x v="36"/>
          </reference>
          <reference field="3" count="1" selected="false">
            <x v="3"/>
          </reference>
          <reference field="2" count="1" selected="false">
            <x v="6"/>
          </reference>
        </references>
      </pivotArea>
    </format>
    <format dxfId="677">
      <pivotArea dataOnly="0" labelOnly="1" fieldPosition="0">
        <references count="4">
          <reference field="6" count="1">
            <x v="36"/>
          </reference>
          <reference field="5" count="1" selected="false">
            <x v="18"/>
          </reference>
          <reference field="3" count="1" selected="false">
            <x v="4"/>
          </reference>
          <reference field="2" count="1" selected="false">
            <x v="6"/>
          </reference>
        </references>
      </pivotArea>
    </format>
    <format dxfId="678">
      <pivotArea dataOnly="0" labelOnly="1" fieldPosition="0">
        <references count="5">
          <reference field="8" count="1">
            <x v="74"/>
          </reference>
          <reference field="6" count="1" selected="false">
            <x v="31"/>
          </reference>
          <reference field="5" count="1" selected="false">
            <x v="17"/>
          </reference>
          <reference field="3" count="1" selected="false">
            <x v="3"/>
          </reference>
          <reference field="2" count="1" selected="false">
            <x v="1"/>
          </reference>
        </references>
      </pivotArea>
    </format>
    <format dxfId="679">
      <pivotArea dataOnly="0" labelOnly="1" fieldPosition="0">
        <references count="5">
          <reference field="8" count="1">
            <x v="73"/>
          </reference>
          <reference field="6" count="1" selected="false">
            <x v="30"/>
          </reference>
          <reference field="5" count="1" selected="false">
            <x v="23"/>
          </reference>
          <reference field="3" count="1" selected="false">
            <x v="3"/>
          </reference>
          <reference field="2" count="1" selected="false">
            <x v="1"/>
          </reference>
        </references>
      </pivotArea>
    </format>
    <format dxfId="680">
      <pivotArea dataOnly="0" labelOnly="1" fieldPosition="0">
        <references count="5">
          <reference field="8" count="1">
            <x v="71"/>
          </reference>
          <reference field="6" count="1" selected="false">
            <x v="26"/>
          </reference>
          <reference field="5" count="1" selected="false">
            <x v="34"/>
          </reference>
          <reference field="3" count="1" selected="false">
            <x v="3"/>
          </reference>
          <reference field="2" count="1" selected="false">
            <x v="1"/>
          </reference>
        </references>
      </pivotArea>
    </format>
    <format dxfId="681">
      <pivotArea dataOnly="0" labelOnly="1" fieldPosition="0">
        <references count="5">
          <reference field="8" count="1">
            <x v="115"/>
          </reference>
          <reference field="6" count="1" selected="false">
            <x v="27"/>
          </reference>
          <reference field="5" count="1" selected="false">
            <x v="36"/>
          </reference>
          <reference field="3" count="1" selected="false">
            <x v="3"/>
          </reference>
          <reference field="2" count="1" selected="false">
            <x v="1"/>
          </reference>
        </references>
      </pivotArea>
    </format>
    <format dxfId="682">
      <pivotArea dataOnly="0" labelOnly="1" fieldPosition="0">
        <references count="5">
          <reference field="8" count="1">
            <x v="29"/>
          </reference>
          <reference field="6" count="1" selected="false">
            <x v="36"/>
          </reference>
          <reference field="5" count="1" selected="false">
            <x v="18"/>
          </reference>
          <reference field="3" count="1" selected="false">
            <x v="4"/>
          </reference>
          <reference field="2" count="1" selected="false">
            <x v="1"/>
          </reference>
        </references>
      </pivotArea>
    </format>
    <format dxfId="683">
      <pivotArea dataOnly="0" labelOnly="1" fieldPosition="0">
        <references count="5">
          <reference field="8" count="1">
            <x v="47"/>
          </reference>
          <reference field="6" count="1" selected="false">
            <x v="30"/>
          </reference>
          <reference field="5" count="1" selected="false">
            <x v="23"/>
          </reference>
          <reference field="3" count="1" selected="false">
            <x v="3"/>
          </reference>
          <reference field="2" count="1" selected="false">
            <x v="2"/>
          </reference>
        </references>
      </pivotArea>
    </format>
    <format dxfId="684">
      <pivotArea dataOnly="0" labelOnly="1" fieldPosition="0">
        <references count="5">
          <reference field="8" count="1">
            <x v="43"/>
          </reference>
          <reference field="6" count="1" selected="false">
            <x v="26"/>
          </reference>
          <reference field="5" count="1" selected="false">
            <x v="34"/>
          </reference>
          <reference field="3" count="1" selected="false">
            <x v="3"/>
          </reference>
          <reference field="2" count="1" selected="false">
            <x v="2"/>
          </reference>
        </references>
      </pivotArea>
    </format>
    <format dxfId="685">
      <pivotArea dataOnly="0" labelOnly="1" fieldPosition="0">
        <references count="5">
          <reference field="8" count="1">
            <x v="102"/>
          </reference>
          <reference field="6" count="1" selected="false">
            <x v="25"/>
          </reference>
          <reference field="5" count="1" selected="false">
            <x v="35"/>
          </reference>
          <reference field="3" count="1" selected="false">
            <x v="3"/>
          </reference>
          <reference field="2" count="1" selected="false">
            <x v="2"/>
          </reference>
        </references>
      </pivotArea>
    </format>
    <format dxfId="686">
      <pivotArea dataOnly="0" labelOnly="1" fieldPosition="0">
        <references count="5">
          <reference field="8" count="1">
            <x v="46"/>
          </reference>
          <reference field="6" count="1" selected="false">
            <x v="37"/>
          </reference>
          <reference field="5" count="1" selected="false">
            <x v="26"/>
          </reference>
          <reference field="3" count="1" selected="false">
            <x v="4"/>
          </reference>
          <reference field="2" count="1" selected="false">
            <x v="2"/>
          </reference>
        </references>
      </pivotArea>
    </format>
    <format dxfId="687">
      <pivotArea dataOnly="0" labelOnly="1" fieldPosition="0">
        <references count="5">
          <reference field="8" count="1">
            <x v="49"/>
          </reference>
          <reference field="6" count="1" selected="false">
            <x v="31"/>
          </reference>
          <reference field="5" count="1" selected="false">
            <x v="17"/>
          </reference>
          <reference field="3" count="1" selected="false">
            <x v="3"/>
          </reference>
          <reference field="2" count="1" selected="false">
            <x v="3"/>
          </reference>
        </references>
      </pivotArea>
    </format>
    <format dxfId="688">
      <pivotArea dataOnly="0" labelOnly="1" fieldPosition="0">
        <references count="5">
          <reference field="8" count="1">
            <x v="93"/>
          </reference>
          <reference field="6" count="1" selected="false">
            <x v="25"/>
          </reference>
          <reference field="5" count="1" selected="false">
            <x v="35"/>
          </reference>
          <reference field="3" count="1" selected="false">
            <x v="3"/>
          </reference>
          <reference field="2" count="1" selected="false">
            <x v="3"/>
          </reference>
        </references>
      </pivotArea>
    </format>
    <format dxfId="689">
      <pivotArea dataOnly="0" labelOnly="1" fieldPosition="0">
        <references count="5">
          <reference field="8" count="1">
            <x v="94"/>
          </reference>
          <reference field="6" count="1" selected="false">
            <x v="27"/>
          </reference>
          <reference field="5" count="1" selected="false">
            <x v="36"/>
          </reference>
          <reference field="3" count="1" selected="false">
            <x v="3"/>
          </reference>
          <reference field="2" count="1" selected="false">
            <x v="3"/>
          </reference>
        </references>
      </pivotArea>
    </format>
    <format dxfId="690">
      <pivotArea dataOnly="0" labelOnly="1" fieldPosition="0">
        <references count="5">
          <reference field="8" count="1">
            <x v="14"/>
          </reference>
          <reference field="6" count="1" selected="false">
            <x v="36"/>
          </reference>
          <reference field="5" count="1" selected="false">
            <x v="18"/>
          </reference>
          <reference field="3" count="1" selected="false">
            <x v="4"/>
          </reference>
          <reference field="2" count="1" selected="false">
            <x v="3"/>
          </reference>
        </references>
      </pivotArea>
    </format>
    <format dxfId="691">
      <pivotArea dataOnly="0" labelOnly="1" fieldPosition="0">
        <references count="5">
          <reference field="8" count="1">
            <x v="48"/>
          </reference>
          <reference field="6" count="1" selected="false">
            <x v="31"/>
          </reference>
          <reference field="5" count="1" selected="false">
            <x v="17"/>
          </reference>
          <reference field="3" count="1" selected="false">
            <x v="3"/>
          </reference>
          <reference field="2" count="1" selected="false">
            <x v="4"/>
          </reference>
        </references>
      </pivotArea>
    </format>
    <format dxfId="692">
      <pivotArea dataOnly="0" labelOnly="1" fieldPosition="0">
        <references count="5">
          <reference field="8" count="1">
            <x v="56"/>
          </reference>
          <reference field="6" count="1" selected="false">
            <x v="26"/>
          </reference>
          <reference field="5" count="1" selected="false">
            <x v="34"/>
          </reference>
          <reference field="3" count="1" selected="false">
            <x v="3"/>
          </reference>
          <reference field="2" count="1" selected="false">
            <x v="4"/>
          </reference>
        </references>
      </pivotArea>
    </format>
    <format dxfId="693">
      <pivotArea dataOnly="0" labelOnly="1" fieldPosition="0">
        <references count="5">
          <reference field="8" count="1">
            <x v="107"/>
          </reference>
          <reference field="6" count="1" selected="false">
            <x v="25"/>
          </reference>
          <reference field="5" count="1" selected="false">
            <x v="35"/>
          </reference>
          <reference field="3" count="1" selected="false">
            <x v="3"/>
          </reference>
          <reference field="2" count="1" selected="false">
            <x v="4"/>
          </reference>
        </references>
      </pivotArea>
    </format>
    <format dxfId="694">
      <pivotArea dataOnly="0" labelOnly="1" fieldPosition="0">
        <references count="5">
          <reference field="8" count="1">
            <x v="108"/>
          </reference>
          <reference field="6" count="1" selected="false">
            <x v="27"/>
          </reference>
          <reference field="5" count="1" selected="false">
            <x v="36"/>
          </reference>
          <reference field="3" count="1" selected="false">
            <x v="3"/>
          </reference>
          <reference field="2" count="1" selected="false">
            <x v="4"/>
          </reference>
        </references>
      </pivotArea>
    </format>
    <format dxfId="695">
      <pivotArea dataOnly="0" labelOnly="1" fieldPosition="0">
        <references count="5">
          <reference field="8" count="1">
            <x v="20"/>
          </reference>
          <reference field="6" count="1" selected="false">
            <x v="26"/>
          </reference>
          <reference field="5" count="1" selected="false">
            <x v="34"/>
          </reference>
          <reference field="3" count="1" selected="false">
            <x v="3"/>
          </reference>
          <reference field="2" count="1" selected="false">
            <x v="5"/>
          </reference>
        </references>
      </pivotArea>
    </format>
    <format dxfId="696">
      <pivotArea dataOnly="0" labelOnly="1" fieldPosition="0">
        <references count="5">
          <reference field="8" count="1">
            <x v="98"/>
          </reference>
          <reference field="6" count="1" selected="false">
            <x v="25"/>
          </reference>
          <reference field="5" count="1" selected="false">
            <x v="35"/>
          </reference>
          <reference field="3" count="1" selected="false">
            <x v="3"/>
          </reference>
          <reference field="2" count="1" selected="false">
            <x v="5"/>
          </reference>
        </references>
      </pivotArea>
    </format>
    <format dxfId="697">
      <pivotArea dataOnly="0" labelOnly="1" fieldPosition="0">
        <references count="5">
          <reference field="8" count="1">
            <x v="99"/>
          </reference>
          <reference field="6" count="1" selected="false">
            <x v="27"/>
          </reference>
          <reference field="5" count="1" selected="false">
            <x v="36"/>
          </reference>
          <reference field="3" count="1" selected="false">
            <x v="3"/>
          </reference>
          <reference field="2" count="1" selected="false">
            <x v="5"/>
          </reference>
        </references>
      </pivotArea>
    </format>
    <format dxfId="698">
      <pivotArea dataOnly="0" labelOnly="1" fieldPosition="0">
        <references count="5">
          <reference field="8" count="1">
            <x v="50"/>
          </reference>
          <reference field="6" count="1" selected="false">
            <x v="32"/>
          </reference>
          <reference field="5" count="1" selected="false">
            <x v="20"/>
          </reference>
          <reference field="3" count="1" selected="false">
            <x v="3"/>
          </reference>
          <reference field="2" count="1" selected="false">
            <x v="6"/>
          </reference>
        </references>
      </pivotArea>
    </format>
    <format dxfId="699">
      <pivotArea dataOnly="0" labelOnly="1" fieldPosition="0">
        <references count="5">
          <reference field="8" count="1">
            <x v="61"/>
          </reference>
          <reference field="6" count="1" selected="false">
            <x v="26"/>
          </reference>
          <reference field="5" count="1" selected="false">
            <x v="34"/>
          </reference>
          <reference field="3" count="1" selected="false">
            <x v="3"/>
          </reference>
          <reference field="2" count="1" selected="false">
            <x v="6"/>
          </reference>
        </references>
      </pivotArea>
    </format>
    <format dxfId="700">
      <pivotArea dataOnly="0" labelOnly="1" fieldPosition="0">
        <references count="5">
          <reference field="8" count="1">
            <x v="110"/>
          </reference>
          <reference field="6" count="1" selected="false">
            <x v="25"/>
          </reference>
          <reference field="5" count="1" selected="false">
            <x v="35"/>
          </reference>
          <reference field="3" count="1" selected="false">
            <x v="3"/>
          </reference>
          <reference field="2" count="1" selected="false">
            <x v="6"/>
          </reference>
        </references>
      </pivotArea>
    </format>
    <format dxfId="701">
      <pivotArea dataOnly="0" labelOnly="1" fieldPosition="0">
        <references count="5">
          <reference field="8" count="1">
            <x v="111"/>
          </reference>
          <reference field="6" count="1" selected="false">
            <x v="27"/>
          </reference>
          <reference field="5" count="1" selected="false">
            <x v="36"/>
          </reference>
          <reference field="3" count="1" selected="false">
            <x v="3"/>
          </reference>
          <reference field="2" count="1" selected="false">
            <x v="6"/>
          </reference>
        </references>
      </pivotArea>
    </format>
    <format dxfId="702">
      <pivotArea dataOnly="0" labelOnly="1" fieldPosition="0">
        <references count="5">
          <reference field="8" count="1">
            <x v="65"/>
          </reference>
          <reference field="6" count="1" selected="false">
            <x v="36"/>
          </reference>
          <reference field="5" count="1" selected="false">
            <x v="18"/>
          </reference>
          <reference field="3" count="1" selected="false">
            <x v="4"/>
          </reference>
          <reference field="2" count="1" selected="false">
            <x v="6"/>
          </reference>
        </references>
      </pivotArea>
    </format>
    <format dxfId="703">
      <pivotArea dataOnly="0" labelOnly="1" fieldPosition="0">
        <references count="6">
          <reference field="33" count="1">
            <x v="2"/>
          </reference>
          <reference field="8" count="1" selected="false">
            <x v="74"/>
          </reference>
          <reference field="6" count="1" selected="false">
            <x v="31"/>
          </reference>
          <reference field="5" count="1" selected="false">
            <x v="17"/>
          </reference>
          <reference field="3" count="1" selected="false">
            <x v="3"/>
          </reference>
          <reference field="2" count="1" selected="false">
            <x v="1"/>
          </reference>
        </references>
      </pivotArea>
    </format>
    <format dxfId="704">
      <pivotArea dataOnly="0" labelOnly="1" fieldPosition="0">
        <references count="6">
          <reference field="33" count="1">
            <x v="2"/>
          </reference>
          <reference field="8" count="1" selected="false">
            <x v="73"/>
          </reference>
          <reference field="6" count="1" selected="false">
            <x v="30"/>
          </reference>
          <reference field="5" count="1" selected="false">
            <x v="23"/>
          </reference>
          <reference field="3" count="1" selected="false">
            <x v="3"/>
          </reference>
          <reference field="2" count="1" selected="false">
            <x v="1"/>
          </reference>
        </references>
      </pivotArea>
    </format>
    <format dxfId="705">
      <pivotArea dataOnly="0" labelOnly="1" fieldPosition="0">
        <references count="6">
          <reference field="33" count="1">
            <x v="1"/>
          </reference>
          <reference field="8" count="1" selected="false">
            <x v="71"/>
          </reference>
          <reference field="6" count="1" selected="false">
            <x v="26"/>
          </reference>
          <reference field="5" count="1" selected="false">
            <x v="34"/>
          </reference>
          <reference field="3" count="1" selected="false">
            <x v="3"/>
          </reference>
          <reference field="2" count="1" selected="false">
            <x v="1"/>
          </reference>
        </references>
      </pivotArea>
    </format>
    <format dxfId="706">
      <pivotArea dataOnly="0" labelOnly="1" fieldPosition="0">
        <references count="6">
          <reference field="33" count="1">
            <x v="1"/>
          </reference>
          <reference field="8" count="1" selected="false">
            <x v="115"/>
          </reference>
          <reference field="6" count="1" selected="false">
            <x v="27"/>
          </reference>
          <reference field="5" count="1" selected="false">
            <x v="36"/>
          </reference>
          <reference field="3" count="1" selected="false">
            <x v="3"/>
          </reference>
          <reference field="2" count="1" selected="false">
            <x v="1"/>
          </reference>
        </references>
      </pivotArea>
    </format>
    <format dxfId="707">
      <pivotArea dataOnly="0" labelOnly="1" fieldPosition="0">
        <references count="6">
          <reference field="33" count="1">
            <x v="2"/>
          </reference>
          <reference field="8" count="1" selected="false">
            <x v="29"/>
          </reference>
          <reference field="6" count="1" selected="false">
            <x v="36"/>
          </reference>
          <reference field="5" count="1" selected="false">
            <x v="18"/>
          </reference>
          <reference field="3" count="1" selected="false">
            <x v="4"/>
          </reference>
          <reference field="2" count="1" selected="false">
            <x v="1"/>
          </reference>
        </references>
      </pivotArea>
    </format>
    <format dxfId="708">
      <pivotArea dataOnly="0" labelOnly="1" fieldPosition="0">
        <references count="6">
          <reference field="33" count="1">
            <x v="2"/>
          </reference>
          <reference field="8" count="1" selected="false">
            <x v="47"/>
          </reference>
          <reference field="6" count="1" selected="false">
            <x v="30"/>
          </reference>
          <reference field="5" count="1" selected="false">
            <x v="23"/>
          </reference>
          <reference field="3" count="1" selected="false">
            <x v="3"/>
          </reference>
          <reference field="2" count="1" selected="false">
            <x v="2"/>
          </reference>
        </references>
      </pivotArea>
    </format>
    <format dxfId="709">
      <pivotArea dataOnly="0" labelOnly="1" fieldPosition="0">
        <references count="6">
          <reference field="33" count="1">
            <x v="2"/>
          </reference>
          <reference field="8" count="1" selected="false">
            <x v="43"/>
          </reference>
          <reference field="6" count="1" selected="false">
            <x v="26"/>
          </reference>
          <reference field="5" count="1" selected="false">
            <x v="34"/>
          </reference>
          <reference field="3" count="1" selected="false">
            <x v="3"/>
          </reference>
          <reference field="2" count="1" selected="false">
            <x v="2"/>
          </reference>
        </references>
      </pivotArea>
    </format>
    <format dxfId="710">
      <pivotArea dataOnly="0" labelOnly="1" fieldPosition="0">
        <references count="6">
          <reference field="33" count="1">
            <x v="0"/>
          </reference>
          <reference field="8" count="1" selected="false">
            <x v="102"/>
          </reference>
          <reference field="6" count="1" selected="false">
            <x v="25"/>
          </reference>
          <reference field="5" count="1" selected="false">
            <x v="35"/>
          </reference>
          <reference field="3" count="1" selected="false">
            <x v="3"/>
          </reference>
          <reference field="2" count="1" selected="false">
            <x v="2"/>
          </reference>
        </references>
      </pivotArea>
    </format>
    <format dxfId="711">
      <pivotArea dataOnly="0" labelOnly="1" fieldPosition="0">
        <references count="6">
          <reference field="33" count="1">
            <x v="0"/>
          </reference>
          <reference field="8" count="1" selected="false">
            <x v="46"/>
          </reference>
          <reference field="6" count="1" selected="false">
            <x v="37"/>
          </reference>
          <reference field="5" count="1" selected="false">
            <x v="26"/>
          </reference>
          <reference field="3" count="1" selected="false">
            <x v="4"/>
          </reference>
          <reference field="2" count="1" selected="false">
            <x v="2"/>
          </reference>
        </references>
      </pivotArea>
    </format>
    <format dxfId="712">
      <pivotArea dataOnly="0" labelOnly="1" fieldPosition="0">
        <references count="6">
          <reference field="33" count="1">
            <x v="2"/>
          </reference>
          <reference field="8" count="1" selected="false">
            <x v="49"/>
          </reference>
          <reference field="6" count="1" selected="false">
            <x v="31"/>
          </reference>
          <reference field="5" count="1" selected="false">
            <x v="17"/>
          </reference>
          <reference field="3" count="1" selected="false">
            <x v="3"/>
          </reference>
          <reference field="2" count="1" selected="false">
            <x v="3"/>
          </reference>
        </references>
      </pivotArea>
    </format>
    <format dxfId="713">
      <pivotArea dataOnly="0" labelOnly="1" fieldPosition="0">
        <references count="6">
          <reference field="33" count="1">
            <x v="2"/>
          </reference>
          <reference field="8" count="1" selected="false">
            <x v="93"/>
          </reference>
          <reference field="6" count="1" selected="false">
            <x v="25"/>
          </reference>
          <reference field="5" count="1" selected="false">
            <x v="35"/>
          </reference>
          <reference field="3" count="1" selected="false">
            <x v="3"/>
          </reference>
          <reference field="2" count="1" selected="false">
            <x v="3"/>
          </reference>
        </references>
      </pivotArea>
    </format>
    <format dxfId="714">
      <pivotArea dataOnly="0" labelOnly="1" fieldPosition="0">
        <references count="6">
          <reference field="33" count="1">
            <x v="2"/>
          </reference>
          <reference field="8" count="1" selected="false">
            <x v="94"/>
          </reference>
          <reference field="6" count="1" selected="false">
            <x v="27"/>
          </reference>
          <reference field="5" count="1" selected="false">
            <x v="36"/>
          </reference>
          <reference field="3" count="1" selected="false">
            <x v="3"/>
          </reference>
          <reference field="2" count="1" selected="false">
            <x v="3"/>
          </reference>
        </references>
      </pivotArea>
    </format>
    <format dxfId="715">
      <pivotArea dataOnly="0" labelOnly="1" fieldPosition="0">
        <references count="6">
          <reference field="33" count="1">
            <x v="2"/>
          </reference>
          <reference field="8" count="1" selected="false">
            <x v="14"/>
          </reference>
          <reference field="6" count="1" selected="false">
            <x v="36"/>
          </reference>
          <reference field="5" count="1" selected="false">
            <x v="18"/>
          </reference>
          <reference field="3" count="1" selected="false">
            <x v="4"/>
          </reference>
          <reference field="2" count="1" selected="false">
            <x v="3"/>
          </reference>
        </references>
      </pivotArea>
    </format>
    <format dxfId="716">
      <pivotArea dataOnly="0" labelOnly="1" fieldPosition="0">
        <references count="6">
          <reference field="33" count="1">
            <x v="2"/>
          </reference>
          <reference field="8" count="1" selected="false">
            <x v="48"/>
          </reference>
          <reference field="6" count="1" selected="false">
            <x v="31"/>
          </reference>
          <reference field="5" count="1" selected="false">
            <x v="17"/>
          </reference>
          <reference field="3" count="1" selected="false">
            <x v="3"/>
          </reference>
          <reference field="2" count="1" selected="false">
            <x v="4"/>
          </reference>
        </references>
      </pivotArea>
    </format>
    <format dxfId="717">
      <pivotArea dataOnly="0" labelOnly="1" fieldPosition="0">
        <references count="6">
          <reference field="33" count="1">
            <x v="1"/>
          </reference>
          <reference field="8" count="1" selected="false">
            <x v="56"/>
          </reference>
          <reference field="6" count="1" selected="false">
            <x v="26"/>
          </reference>
          <reference field="5" count="1" selected="false">
            <x v="34"/>
          </reference>
          <reference field="3" count="1" selected="false">
            <x v="3"/>
          </reference>
          <reference field="2" count="1" selected="false">
            <x v="4"/>
          </reference>
        </references>
      </pivotArea>
    </format>
    <format dxfId="718">
      <pivotArea dataOnly="0" labelOnly="1" fieldPosition="0">
        <references count="6">
          <reference field="33" count="1">
            <x v="1"/>
          </reference>
          <reference field="8" count="1" selected="false">
            <x v="107"/>
          </reference>
          <reference field="6" count="1" selected="false">
            <x v="25"/>
          </reference>
          <reference field="5" count="1" selected="false">
            <x v="35"/>
          </reference>
          <reference field="3" count="1" selected="false">
            <x v="3"/>
          </reference>
          <reference field="2" count="1" selected="false">
            <x v="4"/>
          </reference>
        </references>
      </pivotArea>
    </format>
    <format dxfId="719">
      <pivotArea dataOnly="0" labelOnly="1" fieldPosition="0">
        <references count="6">
          <reference field="33" count="1">
            <x v="1"/>
          </reference>
          <reference field="8" count="1" selected="false">
            <x v="108"/>
          </reference>
          <reference field="6" count="1" selected="false">
            <x v="27"/>
          </reference>
          <reference field="5" count="1" selected="false">
            <x v="36"/>
          </reference>
          <reference field="3" count="1" selected="false">
            <x v="3"/>
          </reference>
          <reference field="2" count="1" selected="false">
            <x v="4"/>
          </reference>
        </references>
      </pivotArea>
    </format>
    <format dxfId="720">
      <pivotArea dataOnly="0" labelOnly="1" fieldPosition="0">
        <references count="6">
          <reference field="33" count="1">
            <x v="2"/>
          </reference>
          <reference field="8" count="1" selected="false">
            <x v="20"/>
          </reference>
          <reference field="6" count="1" selected="false">
            <x v="26"/>
          </reference>
          <reference field="5" count="1" selected="false">
            <x v="34"/>
          </reference>
          <reference field="3" count="1" selected="false">
            <x v="3"/>
          </reference>
          <reference field="2" count="1" selected="false">
            <x v="5"/>
          </reference>
        </references>
      </pivotArea>
    </format>
    <format dxfId="721">
      <pivotArea dataOnly="0" labelOnly="1" fieldPosition="0">
        <references count="6">
          <reference field="33" count="1">
            <x v="2"/>
          </reference>
          <reference field="8" count="1" selected="false">
            <x v="98"/>
          </reference>
          <reference field="6" count="1" selected="false">
            <x v="25"/>
          </reference>
          <reference field="5" count="1" selected="false">
            <x v="35"/>
          </reference>
          <reference field="3" count="1" selected="false">
            <x v="3"/>
          </reference>
          <reference field="2" count="1" selected="false">
            <x v="5"/>
          </reference>
        </references>
      </pivotArea>
    </format>
    <format dxfId="722">
      <pivotArea dataOnly="0" labelOnly="1" fieldPosition="0">
        <references count="6">
          <reference field="33" count="1">
            <x v="2"/>
          </reference>
          <reference field="8" count="1" selected="false">
            <x v="99"/>
          </reference>
          <reference field="6" count="1" selected="false">
            <x v="27"/>
          </reference>
          <reference field="5" count="1" selected="false">
            <x v="36"/>
          </reference>
          <reference field="3" count="1" selected="false">
            <x v="3"/>
          </reference>
          <reference field="2" count="1" selected="false">
            <x v="5"/>
          </reference>
        </references>
      </pivotArea>
    </format>
    <format dxfId="723">
      <pivotArea dataOnly="0" labelOnly="1" fieldPosition="0">
        <references count="6">
          <reference field="33" count="1">
            <x v="2"/>
          </reference>
          <reference field="8" count="1" selected="false">
            <x v="50"/>
          </reference>
          <reference field="6" count="1" selected="false">
            <x v="32"/>
          </reference>
          <reference field="5" count="1" selected="false">
            <x v="20"/>
          </reference>
          <reference field="3" count="1" selected="false">
            <x v="3"/>
          </reference>
          <reference field="2" count="1" selected="false">
            <x v="6"/>
          </reference>
        </references>
      </pivotArea>
    </format>
    <format dxfId="724">
      <pivotArea dataOnly="0" labelOnly="1" fieldPosition="0">
        <references count="6">
          <reference field="33" count="1">
            <x v="2"/>
          </reference>
          <reference field="8" count="1" selected="false">
            <x v="61"/>
          </reference>
          <reference field="6" count="1" selected="false">
            <x v="26"/>
          </reference>
          <reference field="5" count="1" selected="false">
            <x v="34"/>
          </reference>
          <reference field="3" count="1" selected="false">
            <x v="3"/>
          </reference>
          <reference field="2" count="1" selected="false">
            <x v="6"/>
          </reference>
        </references>
      </pivotArea>
    </format>
    <format dxfId="725">
      <pivotArea dataOnly="0" labelOnly="1" fieldPosition="0">
        <references count="6">
          <reference field="33" count="1">
            <x v="2"/>
          </reference>
          <reference field="8" count="1" selected="false">
            <x v="110"/>
          </reference>
          <reference field="6" count="1" selected="false">
            <x v="25"/>
          </reference>
          <reference field="5" count="1" selected="false">
            <x v="35"/>
          </reference>
          <reference field="3" count="1" selected="false">
            <x v="3"/>
          </reference>
          <reference field="2" count="1" selected="false">
            <x v="6"/>
          </reference>
        </references>
      </pivotArea>
    </format>
    <format dxfId="726">
      <pivotArea dataOnly="0" labelOnly="1" fieldPosition="0">
        <references count="6">
          <reference field="33" count="1">
            <x v="2"/>
          </reference>
          <reference field="8" count="1" selected="false">
            <x v="111"/>
          </reference>
          <reference field="6" count="1" selected="false">
            <x v="27"/>
          </reference>
          <reference field="5" count="1" selected="false">
            <x v="36"/>
          </reference>
          <reference field="3" count="1" selected="false">
            <x v="3"/>
          </reference>
          <reference field="2" count="1" selected="false">
            <x v="6"/>
          </reference>
        </references>
      </pivotArea>
    </format>
    <format dxfId="727">
      <pivotArea dataOnly="0" labelOnly="1" fieldPosition="0">
        <references count="6">
          <reference field="33" count="1">
            <x v="2"/>
          </reference>
          <reference field="8" count="1" selected="false">
            <x v="65"/>
          </reference>
          <reference field="6" count="1" selected="false">
            <x v="36"/>
          </reference>
          <reference field="5" count="1" selected="false">
            <x v="18"/>
          </reference>
          <reference field="3" count="1" selected="false">
            <x v="4"/>
          </reference>
          <reference field="2" count="1" selected="false">
            <x v="6"/>
          </reference>
        </references>
      </pivotArea>
    </format>
    <format dxfId="728">
      <pivotArea dataOnly="0" labelOnly="1" grandRow="1" offset="C1:F1" fieldPosition="0"/>
    </format>
    <format dxfId="729">
      <pivotArea field="5" type="button" dataOnly="0" labelOnly="1" outline="0" fieldPosition="0"/>
    </format>
    <format dxfId="730">
      <pivotArea field="6" type="button" dataOnly="0" labelOnly="1" outline="0" fieldPosition="0"/>
    </format>
    <format dxfId="731">
      <pivotArea field="8" type="button" dataOnly="0" labelOnly="1" outline="0" fieldPosition="0"/>
    </format>
    <format dxfId="732">
      <pivotArea field="33" type="button" dataOnly="0" labelOnly="1" outline="0" fieldPosition="0"/>
    </format>
    <format dxfId="733">
      <pivotArea dataOnly="0" labelOnly="1" fieldPosition="0">
        <references count="3">
          <reference field="5" count="1">
            <x v="17"/>
          </reference>
          <reference field="3" count="1" selected="false">
            <x v="3"/>
          </reference>
          <reference field="2" count="1" selected="false">
            <x v="1"/>
          </reference>
        </references>
      </pivotArea>
    </format>
    <format dxfId="734">
      <pivotArea dataOnly="0" labelOnly="1" fieldPosition="0">
        <references count="3">
          <reference field="5" count="1">
            <x v="23"/>
          </reference>
          <reference field="3" count="1" selected="false">
            <x v="3"/>
          </reference>
          <reference field="2" count="1" selected="false">
            <x v="1"/>
          </reference>
        </references>
      </pivotArea>
    </format>
    <format dxfId="735">
      <pivotArea dataOnly="0" labelOnly="1" fieldPosition="0">
        <references count="3">
          <reference field="5" count="1">
            <x v="34"/>
          </reference>
          <reference field="3" count="1" selected="false">
            <x v="3"/>
          </reference>
          <reference field="2" count="1" selected="false">
            <x v="1"/>
          </reference>
        </references>
      </pivotArea>
    </format>
    <format dxfId="736">
      <pivotArea dataOnly="0" labelOnly="1" fieldPosition="0">
        <references count="3">
          <reference field="5" count="1">
            <x v="36"/>
          </reference>
          <reference field="3" count="1" selected="false">
            <x v="3"/>
          </reference>
          <reference field="2" count="1" selected="false">
            <x v="1"/>
          </reference>
        </references>
      </pivotArea>
    </format>
    <format dxfId="737">
      <pivotArea dataOnly="0" labelOnly="1" fieldPosition="0">
        <references count="3">
          <reference field="5" count="1">
            <x v="18"/>
          </reference>
          <reference field="3" count="1" selected="false">
            <x v="4"/>
          </reference>
          <reference field="2" count="1" selected="false">
            <x v="1"/>
          </reference>
        </references>
      </pivotArea>
    </format>
    <format dxfId="738">
      <pivotArea dataOnly="0" labelOnly="1" fieldPosition="0">
        <references count="3">
          <reference field="5" count="1">
            <x v="23"/>
          </reference>
          <reference field="3" count="1" selected="false">
            <x v="3"/>
          </reference>
          <reference field="2" count="1" selected="false">
            <x v="2"/>
          </reference>
        </references>
      </pivotArea>
    </format>
    <format dxfId="739">
      <pivotArea dataOnly="0" labelOnly="1" fieldPosition="0">
        <references count="3">
          <reference field="5" count="1">
            <x v="34"/>
          </reference>
          <reference field="3" count="1" selected="false">
            <x v="3"/>
          </reference>
          <reference field="2" count="1" selected="false">
            <x v="2"/>
          </reference>
        </references>
      </pivotArea>
    </format>
    <format dxfId="740">
      <pivotArea dataOnly="0" labelOnly="1" fieldPosition="0">
        <references count="3">
          <reference field="5" count="1">
            <x v="35"/>
          </reference>
          <reference field="3" count="1" selected="false">
            <x v="3"/>
          </reference>
          <reference field="2" count="1" selected="false">
            <x v="2"/>
          </reference>
        </references>
      </pivotArea>
    </format>
    <format dxfId="741">
      <pivotArea dataOnly="0" labelOnly="1" fieldPosition="0">
        <references count="3">
          <reference field="5" count="1">
            <x v="26"/>
          </reference>
          <reference field="3" count="1" selected="false">
            <x v="4"/>
          </reference>
          <reference field="2" count="1" selected="false">
            <x v="2"/>
          </reference>
        </references>
      </pivotArea>
    </format>
    <format dxfId="742">
      <pivotArea dataOnly="0" labelOnly="1" fieldPosition="0">
        <references count="3">
          <reference field="5" count="1">
            <x v="17"/>
          </reference>
          <reference field="3" count="1" selected="false">
            <x v="3"/>
          </reference>
          <reference field="2" count="1" selected="false">
            <x v="3"/>
          </reference>
        </references>
      </pivotArea>
    </format>
    <format dxfId="743">
      <pivotArea dataOnly="0" labelOnly="1" fieldPosition="0">
        <references count="3">
          <reference field="5" count="1">
            <x v="35"/>
          </reference>
          <reference field="3" count="1" selected="false">
            <x v="3"/>
          </reference>
          <reference field="2" count="1" selected="false">
            <x v="3"/>
          </reference>
        </references>
      </pivotArea>
    </format>
    <format dxfId="744">
      <pivotArea dataOnly="0" labelOnly="1" fieldPosition="0">
        <references count="3">
          <reference field="5" count="1">
            <x v="36"/>
          </reference>
          <reference field="3" count="1" selected="false">
            <x v="3"/>
          </reference>
          <reference field="2" count="1" selected="false">
            <x v="3"/>
          </reference>
        </references>
      </pivotArea>
    </format>
    <format dxfId="745">
      <pivotArea dataOnly="0" labelOnly="1" fieldPosition="0">
        <references count="3">
          <reference field="5" count="1">
            <x v="18"/>
          </reference>
          <reference field="3" count="1" selected="false">
            <x v="4"/>
          </reference>
          <reference field="2" count="1" selected="false">
            <x v="3"/>
          </reference>
        </references>
      </pivotArea>
    </format>
    <format dxfId="746">
      <pivotArea dataOnly="0" labelOnly="1" fieldPosition="0">
        <references count="3">
          <reference field="5" count="1">
            <x v="17"/>
          </reference>
          <reference field="3" count="1" selected="false">
            <x v="3"/>
          </reference>
          <reference field="2" count="1" selected="false">
            <x v="4"/>
          </reference>
        </references>
      </pivotArea>
    </format>
    <format dxfId="747">
      <pivotArea dataOnly="0" labelOnly="1" fieldPosition="0">
        <references count="3">
          <reference field="5" count="1">
            <x v="34"/>
          </reference>
          <reference field="3" count="1" selected="false">
            <x v="3"/>
          </reference>
          <reference field="2" count="1" selected="false">
            <x v="4"/>
          </reference>
        </references>
      </pivotArea>
    </format>
    <format dxfId="748">
      <pivotArea dataOnly="0" labelOnly="1" fieldPosition="0">
        <references count="3">
          <reference field="5" count="1">
            <x v="35"/>
          </reference>
          <reference field="3" count="1" selected="false">
            <x v="3"/>
          </reference>
          <reference field="2" count="1" selected="false">
            <x v="4"/>
          </reference>
        </references>
      </pivotArea>
    </format>
    <format dxfId="749">
      <pivotArea dataOnly="0" labelOnly="1" fieldPosition="0">
        <references count="3">
          <reference field="5" count="1">
            <x v="36"/>
          </reference>
          <reference field="3" count="1" selected="false">
            <x v="3"/>
          </reference>
          <reference field="2" count="1" selected="false">
            <x v="4"/>
          </reference>
        </references>
      </pivotArea>
    </format>
    <format dxfId="750">
      <pivotArea dataOnly="0" labelOnly="1" fieldPosition="0">
        <references count="3">
          <reference field="5" count="1">
            <x v="34"/>
          </reference>
          <reference field="3" count="1" selected="false">
            <x v="3"/>
          </reference>
          <reference field="2" count="1" selected="false">
            <x v="5"/>
          </reference>
        </references>
      </pivotArea>
    </format>
    <format dxfId="751">
      <pivotArea dataOnly="0" labelOnly="1" fieldPosition="0">
        <references count="3">
          <reference field="5" count="1">
            <x v="35"/>
          </reference>
          <reference field="3" count="1" selected="false">
            <x v="3"/>
          </reference>
          <reference field="2" count="1" selected="false">
            <x v="5"/>
          </reference>
        </references>
      </pivotArea>
    </format>
    <format dxfId="752">
      <pivotArea dataOnly="0" labelOnly="1" fieldPosition="0">
        <references count="3">
          <reference field="5" count="1">
            <x v="36"/>
          </reference>
          <reference field="3" count="1" selected="false">
            <x v="3"/>
          </reference>
          <reference field="2" count="1" selected="false">
            <x v="5"/>
          </reference>
        </references>
      </pivotArea>
    </format>
    <format dxfId="753">
      <pivotArea dataOnly="0" labelOnly="1" fieldPosition="0">
        <references count="3">
          <reference field="5" count="1">
            <x v="20"/>
          </reference>
          <reference field="3" count="1" selected="false">
            <x v="3"/>
          </reference>
          <reference field="2" count="1" selected="false">
            <x v="6"/>
          </reference>
        </references>
      </pivotArea>
    </format>
    <format dxfId="754">
      <pivotArea dataOnly="0" labelOnly="1" fieldPosition="0">
        <references count="3">
          <reference field="5" count="1">
            <x v="34"/>
          </reference>
          <reference field="3" count="1" selected="false">
            <x v="3"/>
          </reference>
          <reference field="2" count="1" selected="false">
            <x v="6"/>
          </reference>
        </references>
      </pivotArea>
    </format>
    <format dxfId="755">
      <pivotArea dataOnly="0" labelOnly="1" fieldPosition="0">
        <references count="3">
          <reference field="5" count="1">
            <x v="35"/>
          </reference>
          <reference field="3" count="1" selected="false">
            <x v="3"/>
          </reference>
          <reference field="2" count="1" selected="false">
            <x v="6"/>
          </reference>
        </references>
      </pivotArea>
    </format>
    <format dxfId="756">
      <pivotArea dataOnly="0" labelOnly="1" fieldPosition="0">
        <references count="3">
          <reference field="5" count="1">
            <x v="36"/>
          </reference>
          <reference field="3" count="1" selected="false">
            <x v="3"/>
          </reference>
          <reference field="2" count="1" selected="false">
            <x v="6"/>
          </reference>
        </references>
      </pivotArea>
    </format>
    <format dxfId="757">
      <pivotArea dataOnly="0" labelOnly="1" fieldPosition="0">
        <references count="3">
          <reference field="5" count="1">
            <x v="18"/>
          </reference>
          <reference field="3" count="1" selected="false">
            <x v="4"/>
          </reference>
          <reference field="2" count="1" selected="false">
            <x v="6"/>
          </reference>
        </references>
      </pivotArea>
    </format>
    <format dxfId="758">
      <pivotArea dataOnly="0" labelOnly="1" fieldPosition="0">
        <references count="4">
          <reference field="6" count="1">
            <x v="31"/>
          </reference>
          <reference field="5" count="1" selected="false">
            <x v="17"/>
          </reference>
          <reference field="3" count="1" selected="false">
            <x v="3"/>
          </reference>
          <reference field="2" count="1" selected="false">
            <x v="1"/>
          </reference>
        </references>
      </pivotArea>
    </format>
    <format dxfId="759">
      <pivotArea dataOnly="0" labelOnly="1" fieldPosition="0">
        <references count="4">
          <reference field="6" count="1">
            <x v="30"/>
          </reference>
          <reference field="5" count="1" selected="false">
            <x v="23"/>
          </reference>
          <reference field="3" count="1" selected="false">
            <x v="3"/>
          </reference>
          <reference field="2" count="1" selected="false">
            <x v="1"/>
          </reference>
        </references>
      </pivotArea>
    </format>
    <format dxfId="760">
      <pivotArea dataOnly="0" labelOnly="1" fieldPosition="0">
        <references count="4">
          <reference field="6" count="1">
            <x v="26"/>
          </reference>
          <reference field="5" count="1" selected="false">
            <x v="34"/>
          </reference>
          <reference field="3" count="1" selected="false">
            <x v="3"/>
          </reference>
          <reference field="2" count="1" selected="false">
            <x v="1"/>
          </reference>
        </references>
      </pivotArea>
    </format>
    <format dxfId="761">
      <pivotArea dataOnly="0" labelOnly="1" fieldPosition="0">
        <references count="4">
          <reference field="6" count="1">
            <x v="27"/>
          </reference>
          <reference field="5" count="1" selected="false">
            <x v="36"/>
          </reference>
          <reference field="3" count="1" selected="false">
            <x v="3"/>
          </reference>
          <reference field="2" count="1" selected="false">
            <x v="1"/>
          </reference>
        </references>
      </pivotArea>
    </format>
    <format dxfId="762">
      <pivotArea dataOnly="0" labelOnly="1" fieldPosition="0">
        <references count="4">
          <reference field="6" count="1">
            <x v="36"/>
          </reference>
          <reference field="5" count="1" selected="false">
            <x v="18"/>
          </reference>
          <reference field="3" count="1" selected="false">
            <x v="4"/>
          </reference>
          <reference field="2" count="1" selected="false">
            <x v="1"/>
          </reference>
        </references>
      </pivotArea>
    </format>
    <format dxfId="763">
      <pivotArea dataOnly="0" labelOnly="1" fieldPosition="0">
        <references count="4">
          <reference field="6" count="1">
            <x v="30"/>
          </reference>
          <reference field="5" count="1" selected="false">
            <x v="23"/>
          </reference>
          <reference field="3" count="1" selected="false">
            <x v="3"/>
          </reference>
          <reference field="2" count="1" selected="false">
            <x v="2"/>
          </reference>
        </references>
      </pivotArea>
    </format>
    <format dxfId="764">
      <pivotArea dataOnly="0" labelOnly="1" fieldPosition="0">
        <references count="4">
          <reference field="6" count="1">
            <x v="26"/>
          </reference>
          <reference field="5" count="1" selected="false">
            <x v="34"/>
          </reference>
          <reference field="3" count="1" selected="false">
            <x v="3"/>
          </reference>
          <reference field="2" count="1" selected="false">
            <x v="2"/>
          </reference>
        </references>
      </pivotArea>
    </format>
    <format dxfId="765">
      <pivotArea dataOnly="0" labelOnly="1" fieldPosition="0">
        <references count="4">
          <reference field="6" count="1">
            <x v="25"/>
          </reference>
          <reference field="5" count="1" selected="false">
            <x v="35"/>
          </reference>
          <reference field="3" count="1" selected="false">
            <x v="3"/>
          </reference>
          <reference field="2" count="1" selected="false">
            <x v="2"/>
          </reference>
        </references>
      </pivotArea>
    </format>
    <format dxfId="766">
      <pivotArea dataOnly="0" labelOnly="1" fieldPosition="0">
        <references count="4">
          <reference field="6" count="1">
            <x v="37"/>
          </reference>
          <reference field="5" count="1" selected="false">
            <x v="26"/>
          </reference>
          <reference field="3" count="1" selected="false">
            <x v="4"/>
          </reference>
          <reference field="2" count="1" selected="false">
            <x v="2"/>
          </reference>
        </references>
      </pivotArea>
    </format>
    <format dxfId="767">
      <pivotArea dataOnly="0" labelOnly="1" fieldPosition="0">
        <references count="4">
          <reference field="6" count="1">
            <x v="31"/>
          </reference>
          <reference field="5" count="1" selected="false">
            <x v="17"/>
          </reference>
          <reference field="3" count="1" selected="false">
            <x v="3"/>
          </reference>
          <reference field="2" count="1" selected="false">
            <x v="3"/>
          </reference>
        </references>
      </pivotArea>
    </format>
    <format dxfId="768">
      <pivotArea dataOnly="0" labelOnly="1" fieldPosition="0">
        <references count="4">
          <reference field="6" count="1">
            <x v="25"/>
          </reference>
          <reference field="5" count="1" selected="false">
            <x v="35"/>
          </reference>
          <reference field="3" count="1" selected="false">
            <x v="3"/>
          </reference>
          <reference field="2" count="1" selected="false">
            <x v="3"/>
          </reference>
        </references>
      </pivotArea>
    </format>
    <format dxfId="769">
      <pivotArea dataOnly="0" labelOnly="1" fieldPosition="0">
        <references count="4">
          <reference field="6" count="1">
            <x v="27"/>
          </reference>
          <reference field="5" count="1" selected="false">
            <x v="36"/>
          </reference>
          <reference field="3" count="1" selected="false">
            <x v="3"/>
          </reference>
          <reference field="2" count="1" selected="false">
            <x v="3"/>
          </reference>
        </references>
      </pivotArea>
    </format>
    <format dxfId="770">
      <pivotArea dataOnly="0" labelOnly="1" fieldPosition="0">
        <references count="4">
          <reference field="6" count="1">
            <x v="36"/>
          </reference>
          <reference field="5" count="1" selected="false">
            <x v="18"/>
          </reference>
          <reference field="3" count="1" selected="false">
            <x v="4"/>
          </reference>
          <reference field="2" count="1" selected="false">
            <x v="3"/>
          </reference>
        </references>
      </pivotArea>
    </format>
    <format dxfId="771">
      <pivotArea dataOnly="0" labelOnly="1" fieldPosition="0">
        <references count="4">
          <reference field="6" count="1">
            <x v="31"/>
          </reference>
          <reference field="5" count="1" selected="false">
            <x v="17"/>
          </reference>
          <reference field="3" count="1" selected="false">
            <x v="3"/>
          </reference>
          <reference field="2" count="1" selected="false">
            <x v="4"/>
          </reference>
        </references>
      </pivotArea>
    </format>
    <format dxfId="772">
      <pivotArea dataOnly="0" labelOnly="1" fieldPosition="0">
        <references count="4">
          <reference field="6" count="1">
            <x v="26"/>
          </reference>
          <reference field="5" count="1" selected="false">
            <x v="34"/>
          </reference>
          <reference field="3" count="1" selected="false">
            <x v="3"/>
          </reference>
          <reference field="2" count="1" selected="false">
            <x v="4"/>
          </reference>
        </references>
      </pivotArea>
    </format>
    <format dxfId="773">
      <pivotArea dataOnly="0" labelOnly="1" fieldPosition="0">
        <references count="4">
          <reference field="6" count="1">
            <x v="25"/>
          </reference>
          <reference field="5" count="1" selected="false">
            <x v="35"/>
          </reference>
          <reference field="3" count="1" selected="false">
            <x v="3"/>
          </reference>
          <reference field="2" count="1" selected="false">
            <x v="4"/>
          </reference>
        </references>
      </pivotArea>
    </format>
    <format dxfId="774">
      <pivotArea dataOnly="0" labelOnly="1" fieldPosition="0">
        <references count="4">
          <reference field="6" count="1">
            <x v="27"/>
          </reference>
          <reference field="5" count="1" selected="false">
            <x v="36"/>
          </reference>
          <reference field="3" count="1" selected="false">
            <x v="3"/>
          </reference>
          <reference field="2" count="1" selected="false">
            <x v="4"/>
          </reference>
        </references>
      </pivotArea>
    </format>
    <format dxfId="775">
      <pivotArea dataOnly="0" labelOnly="1" fieldPosition="0">
        <references count="4">
          <reference field="6" count="1">
            <x v="26"/>
          </reference>
          <reference field="5" count="1" selected="false">
            <x v="34"/>
          </reference>
          <reference field="3" count="1" selected="false">
            <x v="3"/>
          </reference>
          <reference field="2" count="1" selected="false">
            <x v="5"/>
          </reference>
        </references>
      </pivotArea>
    </format>
    <format dxfId="776">
      <pivotArea dataOnly="0" labelOnly="1" fieldPosition="0">
        <references count="4">
          <reference field="6" count="1">
            <x v="25"/>
          </reference>
          <reference field="5" count="1" selected="false">
            <x v="35"/>
          </reference>
          <reference field="3" count="1" selected="false">
            <x v="3"/>
          </reference>
          <reference field="2" count="1" selected="false">
            <x v="5"/>
          </reference>
        </references>
      </pivotArea>
    </format>
    <format dxfId="777">
      <pivotArea dataOnly="0" labelOnly="1" fieldPosition="0">
        <references count="4">
          <reference field="6" count="1">
            <x v="27"/>
          </reference>
          <reference field="5" count="1" selected="false">
            <x v="36"/>
          </reference>
          <reference field="3" count="1" selected="false">
            <x v="3"/>
          </reference>
          <reference field="2" count="1" selected="false">
            <x v="5"/>
          </reference>
        </references>
      </pivotArea>
    </format>
    <format dxfId="778">
      <pivotArea dataOnly="0" labelOnly="1" fieldPosition="0">
        <references count="4">
          <reference field="6" count="1">
            <x v="32"/>
          </reference>
          <reference field="5" count="1" selected="false">
            <x v="20"/>
          </reference>
          <reference field="3" count="1" selected="false">
            <x v="3"/>
          </reference>
          <reference field="2" count="1" selected="false">
            <x v="6"/>
          </reference>
        </references>
      </pivotArea>
    </format>
    <format dxfId="779">
      <pivotArea dataOnly="0" labelOnly="1" fieldPosition="0">
        <references count="4">
          <reference field="6" count="1">
            <x v="26"/>
          </reference>
          <reference field="5" count="1" selected="false">
            <x v="34"/>
          </reference>
          <reference field="3" count="1" selected="false">
            <x v="3"/>
          </reference>
          <reference field="2" count="1" selected="false">
            <x v="6"/>
          </reference>
        </references>
      </pivotArea>
    </format>
    <format dxfId="780">
      <pivotArea dataOnly="0" labelOnly="1" fieldPosition="0">
        <references count="4">
          <reference field="6" count="1">
            <x v="25"/>
          </reference>
          <reference field="5" count="1" selected="false">
            <x v="35"/>
          </reference>
          <reference field="3" count="1" selected="false">
            <x v="3"/>
          </reference>
          <reference field="2" count="1" selected="false">
            <x v="6"/>
          </reference>
        </references>
      </pivotArea>
    </format>
    <format dxfId="781">
      <pivotArea dataOnly="0" labelOnly="1" fieldPosition="0">
        <references count="4">
          <reference field="6" count="1">
            <x v="27"/>
          </reference>
          <reference field="5" count="1" selected="false">
            <x v="36"/>
          </reference>
          <reference field="3" count="1" selected="false">
            <x v="3"/>
          </reference>
          <reference field="2" count="1" selected="false">
            <x v="6"/>
          </reference>
        </references>
      </pivotArea>
    </format>
    <format dxfId="782">
      <pivotArea dataOnly="0" labelOnly="1" fieldPosition="0">
        <references count="4">
          <reference field="6" count="1">
            <x v="36"/>
          </reference>
          <reference field="5" count="1" selected="false">
            <x v="18"/>
          </reference>
          <reference field="3" count="1" selected="false">
            <x v="4"/>
          </reference>
          <reference field="2" count="1" selected="false">
            <x v="6"/>
          </reference>
        </references>
      </pivotArea>
    </format>
    <format dxfId="783">
      <pivotArea dataOnly="0" labelOnly="1" fieldPosition="0">
        <references count="5">
          <reference field="8" count="1">
            <x v="74"/>
          </reference>
          <reference field="6" count="1" selected="false">
            <x v="31"/>
          </reference>
          <reference field="5" count="1" selected="false">
            <x v="17"/>
          </reference>
          <reference field="3" count="1" selected="false">
            <x v="3"/>
          </reference>
          <reference field="2" count="1" selected="false">
            <x v="1"/>
          </reference>
        </references>
      </pivotArea>
    </format>
    <format dxfId="784">
      <pivotArea dataOnly="0" labelOnly="1" fieldPosition="0">
        <references count="5">
          <reference field="8" count="1">
            <x v="73"/>
          </reference>
          <reference field="6" count="1" selected="false">
            <x v="30"/>
          </reference>
          <reference field="5" count="1" selected="false">
            <x v="23"/>
          </reference>
          <reference field="3" count="1" selected="false">
            <x v="3"/>
          </reference>
          <reference field="2" count="1" selected="false">
            <x v="1"/>
          </reference>
        </references>
      </pivotArea>
    </format>
    <format dxfId="785">
      <pivotArea dataOnly="0" labelOnly="1" fieldPosition="0">
        <references count="5">
          <reference field="8" count="1">
            <x v="71"/>
          </reference>
          <reference field="6" count="1" selected="false">
            <x v="26"/>
          </reference>
          <reference field="5" count="1" selected="false">
            <x v="34"/>
          </reference>
          <reference field="3" count="1" selected="false">
            <x v="3"/>
          </reference>
          <reference field="2" count="1" selected="false">
            <x v="1"/>
          </reference>
        </references>
      </pivotArea>
    </format>
    <format dxfId="786">
      <pivotArea dataOnly="0" labelOnly="1" fieldPosition="0">
        <references count="5">
          <reference field="8" count="1">
            <x v="115"/>
          </reference>
          <reference field="6" count="1" selected="false">
            <x v="27"/>
          </reference>
          <reference field="5" count="1" selected="false">
            <x v="36"/>
          </reference>
          <reference field="3" count="1" selected="false">
            <x v="3"/>
          </reference>
          <reference field="2" count="1" selected="false">
            <x v="1"/>
          </reference>
        </references>
      </pivotArea>
    </format>
    <format dxfId="787">
      <pivotArea dataOnly="0" labelOnly="1" fieldPosition="0">
        <references count="5">
          <reference field="8" count="1">
            <x v="29"/>
          </reference>
          <reference field="6" count="1" selected="false">
            <x v="36"/>
          </reference>
          <reference field="5" count="1" selected="false">
            <x v="18"/>
          </reference>
          <reference field="3" count="1" selected="false">
            <x v="4"/>
          </reference>
          <reference field="2" count="1" selected="false">
            <x v="1"/>
          </reference>
        </references>
      </pivotArea>
    </format>
    <format dxfId="788">
      <pivotArea dataOnly="0" labelOnly="1" fieldPosition="0">
        <references count="5">
          <reference field="8" count="1">
            <x v="47"/>
          </reference>
          <reference field="6" count="1" selected="false">
            <x v="30"/>
          </reference>
          <reference field="5" count="1" selected="false">
            <x v="23"/>
          </reference>
          <reference field="3" count="1" selected="false">
            <x v="3"/>
          </reference>
          <reference field="2" count="1" selected="false">
            <x v="2"/>
          </reference>
        </references>
      </pivotArea>
    </format>
    <format dxfId="789">
      <pivotArea dataOnly="0" labelOnly="1" fieldPosition="0">
        <references count="5">
          <reference field="8" count="1">
            <x v="43"/>
          </reference>
          <reference field="6" count="1" selected="false">
            <x v="26"/>
          </reference>
          <reference field="5" count="1" selected="false">
            <x v="34"/>
          </reference>
          <reference field="3" count="1" selected="false">
            <x v="3"/>
          </reference>
          <reference field="2" count="1" selected="false">
            <x v="2"/>
          </reference>
        </references>
      </pivotArea>
    </format>
    <format dxfId="790">
      <pivotArea dataOnly="0" labelOnly="1" fieldPosition="0">
        <references count="5">
          <reference field="8" count="1">
            <x v="102"/>
          </reference>
          <reference field="6" count="1" selected="false">
            <x v="25"/>
          </reference>
          <reference field="5" count="1" selected="false">
            <x v="35"/>
          </reference>
          <reference field="3" count="1" selected="false">
            <x v="3"/>
          </reference>
          <reference field="2" count="1" selected="false">
            <x v="2"/>
          </reference>
        </references>
      </pivotArea>
    </format>
    <format dxfId="791">
      <pivotArea dataOnly="0" labelOnly="1" fieldPosition="0">
        <references count="5">
          <reference field="8" count="1">
            <x v="46"/>
          </reference>
          <reference field="6" count="1" selected="false">
            <x v="37"/>
          </reference>
          <reference field="5" count="1" selected="false">
            <x v="26"/>
          </reference>
          <reference field="3" count="1" selected="false">
            <x v="4"/>
          </reference>
          <reference field="2" count="1" selected="false">
            <x v="2"/>
          </reference>
        </references>
      </pivotArea>
    </format>
    <format dxfId="792">
      <pivotArea dataOnly="0" labelOnly="1" fieldPosition="0">
        <references count="5">
          <reference field="8" count="1">
            <x v="49"/>
          </reference>
          <reference field="6" count="1" selected="false">
            <x v="31"/>
          </reference>
          <reference field="5" count="1" selected="false">
            <x v="17"/>
          </reference>
          <reference field="3" count="1" selected="false">
            <x v="3"/>
          </reference>
          <reference field="2" count="1" selected="false">
            <x v="3"/>
          </reference>
        </references>
      </pivotArea>
    </format>
    <format dxfId="793">
      <pivotArea dataOnly="0" labelOnly="1" fieldPosition="0">
        <references count="5">
          <reference field="8" count="1">
            <x v="93"/>
          </reference>
          <reference field="6" count="1" selected="false">
            <x v="25"/>
          </reference>
          <reference field="5" count="1" selected="false">
            <x v="35"/>
          </reference>
          <reference field="3" count="1" selected="false">
            <x v="3"/>
          </reference>
          <reference field="2" count="1" selected="false">
            <x v="3"/>
          </reference>
        </references>
      </pivotArea>
    </format>
    <format dxfId="794">
      <pivotArea dataOnly="0" labelOnly="1" fieldPosition="0">
        <references count="5">
          <reference field="8" count="1">
            <x v="94"/>
          </reference>
          <reference field="6" count="1" selected="false">
            <x v="27"/>
          </reference>
          <reference field="5" count="1" selected="false">
            <x v="36"/>
          </reference>
          <reference field="3" count="1" selected="false">
            <x v="3"/>
          </reference>
          <reference field="2" count="1" selected="false">
            <x v="3"/>
          </reference>
        </references>
      </pivotArea>
    </format>
    <format dxfId="795">
      <pivotArea dataOnly="0" labelOnly="1" fieldPosition="0">
        <references count="5">
          <reference field="8" count="1">
            <x v="14"/>
          </reference>
          <reference field="6" count="1" selected="false">
            <x v="36"/>
          </reference>
          <reference field="5" count="1" selected="false">
            <x v="18"/>
          </reference>
          <reference field="3" count="1" selected="false">
            <x v="4"/>
          </reference>
          <reference field="2" count="1" selected="false">
            <x v="3"/>
          </reference>
        </references>
      </pivotArea>
    </format>
    <format dxfId="796">
      <pivotArea dataOnly="0" labelOnly="1" fieldPosition="0">
        <references count="5">
          <reference field="8" count="1">
            <x v="48"/>
          </reference>
          <reference field="6" count="1" selected="false">
            <x v="31"/>
          </reference>
          <reference field="5" count="1" selected="false">
            <x v="17"/>
          </reference>
          <reference field="3" count="1" selected="false">
            <x v="3"/>
          </reference>
          <reference field="2" count="1" selected="false">
            <x v="4"/>
          </reference>
        </references>
      </pivotArea>
    </format>
    <format dxfId="797">
      <pivotArea dataOnly="0" labelOnly="1" fieldPosition="0">
        <references count="5">
          <reference field="8" count="1">
            <x v="56"/>
          </reference>
          <reference field="6" count="1" selected="false">
            <x v="26"/>
          </reference>
          <reference field="5" count="1" selected="false">
            <x v="34"/>
          </reference>
          <reference field="3" count="1" selected="false">
            <x v="3"/>
          </reference>
          <reference field="2" count="1" selected="false">
            <x v="4"/>
          </reference>
        </references>
      </pivotArea>
    </format>
    <format dxfId="798">
      <pivotArea dataOnly="0" labelOnly="1" fieldPosition="0">
        <references count="5">
          <reference field="8" count="1">
            <x v="107"/>
          </reference>
          <reference field="6" count="1" selected="false">
            <x v="25"/>
          </reference>
          <reference field="5" count="1" selected="false">
            <x v="35"/>
          </reference>
          <reference field="3" count="1" selected="false">
            <x v="3"/>
          </reference>
          <reference field="2" count="1" selected="false">
            <x v="4"/>
          </reference>
        </references>
      </pivotArea>
    </format>
    <format dxfId="799">
      <pivotArea dataOnly="0" labelOnly="1" fieldPosition="0">
        <references count="5">
          <reference field="8" count="1">
            <x v="108"/>
          </reference>
          <reference field="6" count="1" selected="false">
            <x v="27"/>
          </reference>
          <reference field="5" count="1" selected="false">
            <x v="36"/>
          </reference>
          <reference field="3" count="1" selected="false">
            <x v="3"/>
          </reference>
          <reference field="2" count="1" selected="false">
            <x v="4"/>
          </reference>
        </references>
      </pivotArea>
    </format>
    <format dxfId="800">
      <pivotArea dataOnly="0" labelOnly="1" fieldPosition="0">
        <references count="5">
          <reference field="8" count="1">
            <x v="20"/>
          </reference>
          <reference field="6" count="1" selected="false">
            <x v="26"/>
          </reference>
          <reference field="5" count="1" selected="false">
            <x v="34"/>
          </reference>
          <reference field="3" count="1" selected="false">
            <x v="3"/>
          </reference>
          <reference field="2" count="1" selected="false">
            <x v="5"/>
          </reference>
        </references>
      </pivotArea>
    </format>
    <format dxfId="801">
      <pivotArea dataOnly="0" labelOnly="1" fieldPosition="0">
        <references count="5">
          <reference field="8" count="1">
            <x v="98"/>
          </reference>
          <reference field="6" count="1" selected="false">
            <x v="25"/>
          </reference>
          <reference field="5" count="1" selected="false">
            <x v="35"/>
          </reference>
          <reference field="3" count="1" selected="false">
            <x v="3"/>
          </reference>
          <reference field="2" count="1" selected="false">
            <x v="5"/>
          </reference>
        </references>
      </pivotArea>
    </format>
    <format dxfId="802">
      <pivotArea dataOnly="0" labelOnly="1" fieldPosition="0">
        <references count="5">
          <reference field="8" count="1">
            <x v="99"/>
          </reference>
          <reference field="6" count="1" selected="false">
            <x v="27"/>
          </reference>
          <reference field="5" count="1" selected="false">
            <x v="36"/>
          </reference>
          <reference field="3" count="1" selected="false">
            <x v="3"/>
          </reference>
          <reference field="2" count="1" selected="false">
            <x v="5"/>
          </reference>
        </references>
      </pivotArea>
    </format>
    <format dxfId="803">
      <pivotArea dataOnly="0" labelOnly="1" fieldPosition="0">
        <references count="5">
          <reference field="8" count="1">
            <x v="50"/>
          </reference>
          <reference field="6" count="1" selected="false">
            <x v="32"/>
          </reference>
          <reference field="5" count="1" selected="false">
            <x v="20"/>
          </reference>
          <reference field="3" count="1" selected="false">
            <x v="3"/>
          </reference>
          <reference field="2" count="1" selected="false">
            <x v="6"/>
          </reference>
        </references>
      </pivotArea>
    </format>
    <format dxfId="804">
      <pivotArea dataOnly="0" labelOnly="1" fieldPosition="0">
        <references count="5">
          <reference field="8" count="1">
            <x v="61"/>
          </reference>
          <reference field="6" count="1" selected="false">
            <x v="26"/>
          </reference>
          <reference field="5" count="1" selected="false">
            <x v="34"/>
          </reference>
          <reference field="3" count="1" selected="false">
            <x v="3"/>
          </reference>
          <reference field="2" count="1" selected="false">
            <x v="6"/>
          </reference>
        </references>
      </pivotArea>
    </format>
    <format dxfId="805">
      <pivotArea dataOnly="0" labelOnly="1" fieldPosition="0">
        <references count="5">
          <reference field="8" count="1">
            <x v="110"/>
          </reference>
          <reference field="6" count="1" selected="false">
            <x v="25"/>
          </reference>
          <reference field="5" count="1" selected="false">
            <x v="35"/>
          </reference>
          <reference field="3" count="1" selected="false">
            <x v="3"/>
          </reference>
          <reference field="2" count="1" selected="false">
            <x v="6"/>
          </reference>
        </references>
      </pivotArea>
    </format>
    <format dxfId="806">
      <pivotArea dataOnly="0" labelOnly="1" fieldPosition="0">
        <references count="5">
          <reference field="8" count="1">
            <x v="111"/>
          </reference>
          <reference field="6" count="1" selected="false">
            <x v="27"/>
          </reference>
          <reference field="5" count="1" selected="false">
            <x v="36"/>
          </reference>
          <reference field="3" count="1" selected="false">
            <x v="3"/>
          </reference>
          <reference field="2" count="1" selected="false">
            <x v="6"/>
          </reference>
        </references>
      </pivotArea>
    </format>
    <format dxfId="807">
      <pivotArea dataOnly="0" labelOnly="1" fieldPosition="0">
        <references count="5">
          <reference field="8" count="1">
            <x v="65"/>
          </reference>
          <reference field="6" count="1" selected="false">
            <x v="36"/>
          </reference>
          <reference field="5" count="1" selected="false">
            <x v="18"/>
          </reference>
          <reference field="3" count="1" selected="false">
            <x v="4"/>
          </reference>
          <reference field="2" count="1" selected="false">
            <x v="6"/>
          </reference>
        </references>
      </pivotArea>
    </format>
    <format dxfId="808">
      <pivotArea dataOnly="0" labelOnly="1" fieldPosition="0">
        <references count="6">
          <reference field="33" count="1">
            <x v="2"/>
          </reference>
          <reference field="8" count="1" selected="false">
            <x v="74"/>
          </reference>
          <reference field="6" count="1" selected="false">
            <x v="31"/>
          </reference>
          <reference field="5" count="1" selected="false">
            <x v="17"/>
          </reference>
          <reference field="3" count="1" selected="false">
            <x v="3"/>
          </reference>
          <reference field="2" count="1" selected="false">
            <x v="1"/>
          </reference>
        </references>
      </pivotArea>
    </format>
    <format dxfId="809">
      <pivotArea dataOnly="0" labelOnly="1" fieldPosition="0">
        <references count="6">
          <reference field="33" count="1">
            <x v="2"/>
          </reference>
          <reference field="8" count="1" selected="false">
            <x v="73"/>
          </reference>
          <reference field="6" count="1" selected="false">
            <x v="30"/>
          </reference>
          <reference field="5" count="1" selected="false">
            <x v="23"/>
          </reference>
          <reference field="3" count="1" selected="false">
            <x v="3"/>
          </reference>
          <reference field="2" count="1" selected="false">
            <x v="1"/>
          </reference>
        </references>
      </pivotArea>
    </format>
    <format dxfId="810">
      <pivotArea dataOnly="0" labelOnly="1" fieldPosition="0">
        <references count="6">
          <reference field="33" count="1">
            <x v="1"/>
          </reference>
          <reference field="8" count="1" selected="false">
            <x v="71"/>
          </reference>
          <reference field="6" count="1" selected="false">
            <x v="26"/>
          </reference>
          <reference field="5" count="1" selected="false">
            <x v="34"/>
          </reference>
          <reference field="3" count="1" selected="false">
            <x v="3"/>
          </reference>
          <reference field="2" count="1" selected="false">
            <x v="1"/>
          </reference>
        </references>
      </pivotArea>
    </format>
    <format dxfId="811">
      <pivotArea dataOnly="0" labelOnly="1" fieldPosition="0">
        <references count="6">
          <reference field="33" count="1">
            <x v="1"/>
          </reference>
          <reference field="8" count="1" selected="false">
            <x v="115"/>
          </reference>
          <reference field="6" count="1" selected="false">
            <x v="27"/>
          </reference>
          <reference field="5" count="1" selected="false">
            <x v="36"/>
          </reference>
          <reference field="3" count="1" selected="false">
            <x v="3"/>
          </reference>
          <reference field="2" count="1" selected="false">
            <x v="1"/>
          </reference>
        </references>
      </pivotArea>
    </format>
    <format dxfId="812">
      <pivotArea dataOnly="0" labelOnly="1" fieldPosition="0">
        <references count="6">
          <reference field="33" count="1">
            <x v="2"/>
          </reference>
          <reference field="8" count="1" selected="false">
            <x v="29"/>
          </reference>
          <reference field="6" count="1" selected="false">
            <x v="36"/>
          </reference>
          <reference field="5" count="1" selected="false">
            <x v="18"/>
          </reference>
          <reference field="3" count="1" selected="false">
            <x v="4"/>
          </reference>
          <reference field="2" count="1" selected="false">
            <x v="1"/>
          </reference>
        </references>
      </pivotArea>
    </format>
    <format dxfId="813">
      <pivotArea dataOnly="0" labelOnly="1" fieldPosition="0">
        <references count="6">
          <reference field="33" count="1">
            <x v="2"/>
          </reference>
          <reference field="8" count="1" selected="false">
            <x v="47"/>
          </reference>
          <reference field="6" count="1" selected="false">
            <x v="30"/>
          </reference>
          <reference field="5" count="1" selected="false">
            <x v="23"/>
          </reference>
          <reference field="3" count="1" selected="false">
            <x v="3"/>
          </reference>
          <reference field="2" count="1" selected="false">
            <x v="2"/>
          </reference>
        </references>
      </pivotArea>
    </format>
    <format dxfId="814">
      <pivotArea dataOnly="0" labelOnly="1" fieldPosition="0">
        <references count="6">
          <reference field="33" count="1">
            <x v="2"/>
          </reference>
          <reference field="8" count="1" selected="false">
            <x v="43"/>
          </reference>
          <reference field="6" count="1" selected="false">
            <x v="26"/>
          </reference>
          <reference field="5" count="1" selected="false">
            <x v="34"/>
          </reference>
          <reference field="3" count="1" selected="false">
            <x v="3"/>
          </reference>
          <reference field="2" count="1" selected="false">
            <x v="2"/>
          </reference>
        </references>
      </pivotArea>
    </format>
    <format dxfId="815">
      <pivotArea dataOnly="0" labelOnly="1" fieldPosition="0">
        <references count="6">
          <reference field="33" count="1">
            <x v="0"/>
          </reference>
          <reference field="8" count="1" selected="false">
            <x v="102"/>
          </reference>
          <reference field="6" count="1" selected="false">
            <x v="25"/>
          </reference>
          <reference field="5" count="1" selected="false">
            <x v="35"/>
          </reference>
          <reference field="3" count="1" selected="false">
            <x v="3"/>
          </reference>
          <reference field="2" count="1" selected="false">
            <x v="2"/>
          </reference>
        </references>
      </pivotArea>
    </format>
    <format dxfId="816">
      <pivotArea dataOnly="0" labelOnly="1" fieldPosition="0">
        <references count="6">
          <reference field="33" count="1">
            <x v="0"/>
          </reference>
          <reference field="8" count="1" selected="false">
            <x v="46"/>
          </reference>
          <reference field="6" count="1" selected="false">
            <x v="37"/>
          </reference>
          <reference field="5" count="1" selected="false">
            <x v="26"/>
          </reference>
          <reference field="3" count="1" selected="false">
            <x v="4"/>
          </reference>
          <reference field="2" count="1" selected="false">
            <x v="2"/>
          </reference>
        </references>
      </pivotArea>
    </format>
    <format dxfId="817">
      <pivotArea dataOnly="0" labelOnly="1" fieldPosition="0">
        <references count="6">
          <reference field="33" count="1">
            <x v="2"/>
          </reference>
          <reference field="8" count="1" selected="false">
            <x v="49"/>
          </reference>
          <reference field="6" count="1" selected="false">
            <x v="31"/>
          </reference>
          <reference field="5" count="1" selected="false">
            <x v="17"/>
          </reference>
          <reference field="3" count="1" selected="false">
            <x v="3"/>
          </reference>
          <reference field="2" count="1" selected="false">
            <x v="3"/>
          </reference>
        </references>
      </pivotArea>
    </format>
    <format dxfId="818">
      <pivotArea dataOnly="0" labelOnly="1" fieldPosition="0">
        <references count="6">
          <reference field="33" count="1">
            <x v="2"/>
          </reference>
          <reference field="8" count="1" selected="false">
            <x v="93"/>
          </reference>
          <reference field="6" count="1" selected="false">
            <x v="25"/>
          </reference>
          <reference field="5" count="1" selected="false">
            <x v="35"/>
          </reference>
          <reference field="3" count="1" selected="false">
            <x v="3"/>
          </reference>
          <reference field="2" count="1" selected="false">
            <x v="3"/>
          </reference>
        </references>
      </pivotArea>
    </format>
    <format dxfId="819">
      <pivotArea dataOnly="0" labelOnly="1" fieldPosition="0">
        <references count="6">
          <reference field="33" count="1">
            <x v="2"/>
          </reference>
          <reference field="8" count="1" selected="false">
            <x v="94"/>
          </reference>
          <reference field="6" count="1" selected="false">
            <x v="27"/>
          </reference>
          <reference field="5" count="1" selected="false">
            <x v="36"/>
          </reference>
          <reference field="3" count="1" selected="false">
            <x v="3"/>
          </reference>
          <reference field="2" count="1" selected="false">
            <x v="3"/>
          </reference>
        </references>
      </pivotArea>
    </format>
    <format dxfId="820">
      <pivotArea dataOnly="0" labelOnly="1" fieldPosition="0">
        <references count="6">
          <reference field="33" count="1">
            <x v="2"/>
          </reference>
          <reference field="8" count="1" selected="false">
            <x v="14"/>
          </reference>
          <reference field="6" count="1" selected="false">
            <x v="36"/>
          </reference>
          <reference field="5" count="1" selected="false">
            <x v="18"/>
          </reference>
          <reference field="3" count="1" selected="false">
            <x v="4"/>
          </reference>
          <reference field="2" count="1" selected="false">
            <x v="3"/>
          </reference>
        </references>
      </pivotArea>
    </format>
    <format dxfId="821">
      <pivotArea dataOnly="0" labelOnly="1" fieldPosition="0">
        <references count="6">
          <reference field="33" count="1">
            <x v="2"/>
          </reference>
          <reference field="8" count="1" selected="false">
            <x v="48"/>
          </reference>
          <reference field="6" count="1" selected="false">
            <x v="31"/>
          </reference>
          <reference field="5" count="1" selected="false">
            <x v="17"/>
          </reference>
          <reference field="3" count="1" selected="false">
            <x v="3"/>
          </reference>
          <reference field="2" count="1" selected="false">
            <x v="4"/>
          </reference>
        </references>
      </pivotArea>
    </format>
    <format dxfId="822">
      <pivotArea dataOnly="0" labelOnly="1" fieldPosition="0">
        <references count="6">
          <reference field="33" count="1">
            <x v="1"/>
          </reference>
          <reference field="8" count="1" selected="false">
            <x v="56"/>
          </reference>
          <reference field="6" count="1" selected="false">
            <x v="26"/>
          </reference>
          <reference field="5" count="1" selected="false">
            <x v="34"/>
          </reference>
          <reference field="3" count="1" selected="false">
            <x v="3"/>
          </reference>
          <reference field="2" count="1" selected="false">
            <x v="4"/>
          </reference>
        </references>
      </pivotArea>
    </format>
    <format dxfId="823">
      <pivotArea dataOnly="0" labelOnly="1" fieldPosition="0">
        <references count="6">
          <reference field="33" count="1">
            <x v="1"/>
          </reference>
          <reference field="8" count="1" selected="false">
            <x v="107"/>
          </reference>
          <reference field="6" count="1" selected="false">
            <x v="25"/>
          </reference>
          <reference field="5" count="1" selected="false">
            <x v="35"/>
          </reference>
          <reference field="3" count="1" selected="false">
            <x v="3"/>
          </reference>
          <reference field="2" count="1" selected="false">
            <x v="4"/>
          </reference>
        </references>
      </pivotArea>
    </format>
    <format dxfId="824">
      <pivotArea dataOnly="0" labelOnly="1" fieldPosition="0">
        <references count="6">
          <reference field="33" count="1">
            <x v="1"/>
          </reference>
          <reference field="8" count="1" selected="false">
            <x v="108"/>
          </reference>
          <reference field="6" count="1" selected="false">
            <x v="27"/>
          </reference>
          <reference field="5" count="1" selected="false">
            <x v="36"/>
          </reference>
          <reference field="3" count="1" selected="false">
            <x v="3"/>
          </reference>
          <reference field="2" count="1" selected="false">
            <x v="4"/>
          </reference>
        </references>
      </pivotArea>
    </format>
    <format dxfId="825">
      <pivotArea dataOnly="0" labelOnly="1" fieldPosition="0">
        <references count="6">
          <reference field="33" count="1">
            <x v="2"/>
          </reference>
          <reference field="8" count="1" selected="false">
            <x v="20"/>
          </reference>
          <reference field="6" count="1" selected="false">
            <x v="26"/>
          </reference>
          <reference field="5" count="1" selected="false">
            <x v="34"/>
          </reference>
          <reference field="3" count="1" selected="false">
            <x v="3"/>
          </reference>
          <reference field="2" count="1" selected="false">
            <x v="5"/>
          </reference>
        </references>
      </pivotArea>
    </format>
    <format dxfId="826">
      <pivotArea dataOnly="0" labelOnly="1" fieldPosition="0">
        <references count="6">
          <reference field="33" count="1">
            <x v="2"/>
          </reference>
          <reference field="8" count="1" selected="false">
            <x v="98"/>
          </reference>
          <reference field="6" count="1" selected="false">
            <x v="25"/>
          </reference>
          <reference field="5" count="1" selected="false">
            <x v="35"/>
          </reference>
          <reference field="3" count="1" selected="false">
            <x v="3"/>
          </reference>
          <reference field="2" count="1" selected="false">
            <x v="5"/>
          </reference>
        </references>
      </pivotArea>
    </format>
    <format dxfId="827">
      <pivotArea dataOnly="0" labelOnly="1" fieldPosition="0">
        <references count="6">
          <reference field="33" count="1">
            <x v="2"/>
          </reference>
          <reference field="8" count="1" selected="false">
            <x v="99"/>
          </reference>
          <reference field="6" count="1" selected="false">
            <x v="27"/>
          </reference>
          <reference field="5" count="1" selected="false">
            <x v="36"/>
          </reference>
          <reference field="3" count="1" selected="false">
            <x v="3"/>
          </reference>
          <reference field="2" count="1" selected="false">
            <x v="5"/>
          </reference>
        </references>
      </pivotArea>
    </format>
    <format dxfId="828">
      <pivotArea dataOnly="0" labelOnly="1" fieldPosition="0">
        <references count="6">
          <reference field="33" count="1">
            <x v="2"/>
          </reference>
          <reference field="8" count="1" selected="false">
            <x v="50"/>
          </reference>
          <reference field="6" count="1" selected="false">
            <x v="32"/>
          </reference>
          <reference field="5" count="1" selected="false">
            <x v="20"/>
          </reference>
          <reference field="3" count="1" selected="false">
            <x v="3"/>
          </reference>
          <reference field="2" count="1" selected="false">
            <x v="6"/>
          </reference>
        </references>
      </pivotArea>
    </format>
    <format dxfId="829">
      <pivotArea dataOnly="0" labelOnly="1" fieldPosition="0">
        <references count="6">
          <reference field="33" count="1">
            <x v="2"/>
          </reference>
          <reference field="8" count="1" selected="false">
            <x v="61"/>
          </reference>
          <reference field="6" count="1" selected="false">
            <x v="26"/>
          </reference>
          <reference field="5" count="1" selected="false">
            <x v="34"/>
          </reference>
          <reference field="3" count="1" selected="false">
            <x v="3"/>
          </reference>
          <reference field="2" count="1" selected="false">
            <x v="6"/>
          </reference>
        </references>
      </pivotArea>
    </format>
    <format dxfId="830">
      <pivotArea dataOnly="0" labelOnly="1" fieldPosition="0">
        <references count="6">
          <reference field="33" count="1">
            <x v="2"/>
          </reference>
          <reference field="8" count="1" selected="false">
            <x v="110"/>
          </reference>
          <reference field="6" count="1" selected="false">
            <x v="25"/>
          </reference>
          <reference field="5" count="1" selected="false">
            <x v="35"/>
          </reference>
          <reference field="3" count="1" selected="false">
            <x v="3"/>
          </reference>
          <reference field="2" count="1" selected="false">
            <x v="6"/>
          </reference>
        </references>
      </pivotArea>
    </format>
    <format dxfId="831">
      <pivotArea dataOnly="0" labelOnly="1" fieldPosition="0">
        <references count="6">
          <reference field="33" count="1">
            <x v="2"/>
          </reference>
          <reference field="8" count="1" selected="false">
            <x v="111"/>
          </reference>
          <reference field="6" count="1" selected="false">
            <x v="27"/>
          </reference>
          <reference field="5" count="1" selected="false">
            <x v="36"/>
          </reference>
          <reference field="3" count="1" selected="false">
            <x v="3"/>
          </reference>
          <reference field="2" count="1" selected="false">
            <x v="6"/>
          </reference>
        </references>
      </pivotArea>
    </format>
    <format dxfId="832">
      <pivotArea dataOnly="0" labelOnly="1" fieldPosition="0">
        <references count="6">
          <reference field="33" count="1">
            <x v="2"/>
          </reference>
          <reference field="8" count="1" selected="false">
            <x v="65"/>
          </reference>
          <reference field="6" count="1" selected="false">
            <x v="36"/>
          </reference>
          <reference field="5" count="1" selected="false">
            <x v="18"/>
          </reference>
          <reference field="3" count="1" selected="false">
            <x v="4"/>
          </reference>
          <reference field="2" count="1" selected="false">
            <x v="6"/>
          </reference>
        </references>
      </pivotArea>
    </format>
    <format dxfId="833">
      <pivotArea dataOnly="0" labelOnly="1" grandRow="1" offset="C1:F1" fieldPosition="0"/>
    </format>
    <format dxfId="834">
      <pivotArea dataOnly="0" labelOnly="1" outline="0" fieldPosition="0">
        <references count="1">
          <reference field="29" count="0"/>
        </references>
      </pivotArea>
    </format>
    <format dxfId="835">
      <pivotArea field="3" type="button" dataOnly="0" labelOnly="1" outline="0" fieldPosition="0"/>
    </format>
    <format dxfId="836">
      <pivotArea dataOnly="0" labelOnly="1" fieldPosition="0">
        <references count="2">
          <reference field="3" count="1">
            <x v="3"/>
          </reference>
          <reference field="2" count="1" selected="false">
            <x v="1"/>
          </reference>
        </references>
      </pivotArea>
    </format>
    <format dxfId="837">
      <pivotArea dataOnly="0" labelOnly="1" fieldPosition="0">
        <references count="2">
          <reference field="3" count="1">
            <x v="4"/>
          </reference>
          <reference field="2" count="1" selected="false">
            <x v="1"/>
          </reference>
        </references>
      </pivotArea>
    </format>
    <format dxfId="838">
      <pivotArea dataOnly="0" labelOnly="1" fieldPosition="0">
        <references count="2">
          <reference field="3" count="1">
            <x v="3"/>
          </reference>
          <reference field="2" count="1" selected="false">
            <x v="2"/>
          </reference>
        </references>
      </pivotArea>
    </format>
    <format dxfId="839">
      <pivotArea dataOnly="0" labelOnly="1" fieldPosition="0">
        <references count="2">
          <reference field="3" count="1">
            <x v="4"/>
          </reference>
          <reference field="2" count="1" selected="false">
            <x v="2"/>
          </reference>
        </references>
      </pivotArea>
    </format>
    <format dxfId="840">
      <pivotArea dataOnly="0" labelOnly="1" fieldPosition="0">
        <references count="2">
          <reference field="3" count="1">
            <x v="3"/>
          </reference>
          <reference field="2" count="1" selected="false">
            <x v="3"/>
          </reference>
        </references>
      </pivotArea>
    </format>
    <format dxfId="841">
      <pivotArea dataOnly="0" labelOnly="1" fieldPosition="0">
        <references count="2">
          <reference field="3" count="1">
            <x v="4"/>
          </reference>
          <reference field="2" count="1" selected="false">
            <x v="3"/>
          </reference>
        </references>
      </pivotArea>
    </format>
    <format dxfId="842">
      <pivotArea dataOnly="0" labelOnly="1" fieldPosition="0">
        <references count="2">
          <reference field="3" count="1">
            <x v="3"/>
          </reference>
          <reference field="2" count="1" selected="false">
            <x v="4"/>
          </reference>
        </references>
      </pivotArea>
    </format>
    <format dxfId="843">
      <pivotArea dataOnly="0" labelOnly="1" fieldPosition="0">
        <references count="2">
          <reference field="3" count="1">
            <x v="3"/>
          </reference>
          <reference field="2" count="1" selected="false">
            <x v="5"/>
          </reference>
        </references>
      </pivotArea>
    </format>
    <format dxfId="844">
      <pivotArea dataOnly="0" labelOnly="1" fieldPosition="0">
        <references count="2">
          <reference field="3" count="1">
            <x v="3"/>
          </reference>
          <reference field="2" count="1" selected="false">
            <x v="6"/>
          </reference>
        </references>
      </pivotArea>
    </format>
    <format dxfId="845">
      <pivotArea dataOnly="0" labelOnly="1" fieldPosition="0">
        <references count="2">
          <reference field="3" count="1">
            <x v="4"/>
          </reference>
          <reference field="2" count="1" selected="false">
            <x v="6"/>
          </reference>
        </references>
      </pivotArea>
    </format>
    <format dxfId="846">
      <pivotArea dataOnly="0" labelOnly="1" grandRow="1" offset="B1:B1" fieldPosition="0"/>
    </format>
    <format dxfId="847">
      <pivotArea dataOnly="0" labelOnly="1" outline="0" fieldPosition="0">
        <references count="1">
          <reference field="29" count="0"/>
        </references>
      </pivotArea>
    </format>
    <format dxfId="848">
      <pivotArea field="3" type="button" dataOnly="0" labelOnly="1" outline="0" fieldPosition="0"/>
    </format>
    <format dxfId="849">
      <pivotArea dataOnly="0" labelOnly="1" fieldPosition="0">
        <references count="2">
          <reference field="3" count="1">
            <x v="3"/>
          </reference>
          <reference field="2" count="1" selected="false">
            <x v="1"/>
          </reference>
        </references>
      </pivotArea>
    </format>
    <format dxfId="850">
      <pivotArea dataOnly="0" labelOnly="1" fieldPosition="0">
        <references count="2">
          <reference field="3" count="1">
            <x v="4"/>
          </reference>
          <reference field="2" count="1" selected="false">
            <x v="1"/>
          </reference>
        </references>
      </pivotArea>
    </format>
    <format dxfId="851">
      <pivotArea dataOnly="0" labelOnly="1" fieldPosition="0">
        <references count="2">
          <reference field="3" count="1">
            <x v="3"/>
          </reference>
          <reference field="2" count="1" selected="false">
            <x v="2"/>
          </reference>
        </references>
      </pivotArea>
    </format>
    <format dxfId="852">
      <pivotArea dataOnly="0" labelOnly="1" fieldPosition="0">
        <references count="2">
          <reference field="3" count="1">
            <x v="4"/>
          </reference>
          <reference field="2" count="1" selected="false">
            <x v="2"/>
          </reference>
        </references>
      </pivotArea>
    </format>
    <format dxfId="853">
      <pivotArea dataOnly="0" labelOnly="1" fieldPosition="0">
        <references count="2">
          <reference field="3" count="1">
            <x v="3"/>
          </reference>
          <reference field="2" count="1" selected="false">
            <x v="3"/>
          </reference>
        </references>
      </pivotArea>
    </format>
    <format dxfId="854">
      <pivotArea dataOnly="0" labelOnly="1" fieldPosition="0">
        <references count="2">
          <reference field="3" count="1">
            <x v="4"/>
          </reference>
          <reference field="2" count="1" selected="false">
            <x v="3"/>
          </reference>
        </references>
      </pivotArea>
    </format>
    <format dxfId="855">
      <pivotArea dataOnly="0" labelOnly="1" fieldPosition="0">
        <references count="2">
          <reference field="3" count="1">
            <x v="3"/>
          </reference>
          <reference field="2" count="1" selected="false">
            <x v="4"/>
          </reference>
        </references>
      </pivotArea>
    </format>
    <format dxfId="856">
      <pivotArea dataOnly="0" labelOnly="1" fieldPosition="0">
        <references count="2">
          <reference field="3" count="1">
            <x v="3"/>
          </reference>
          <reference field="2" count="1" selected="false">
            <x v="5"/>
          </reference>
        </references>
      </pivotArea>
    </format>
    <format dxfId="857">
      <pivotArea dataOnly="0" labelOnly="1" fieldPosition="0">
        <references count="2">
          <reference field="3" count="1">
            <x v="3"/>
          </reference>
          <reference field="2" count="1" selected="false">
            <x v="6"/>
          </reference>
        </references>
      </pivotArea>
    </format>
    <format dxfId="858">
      <pivotArea dataOnly="0" labelOnly="1" fieldPosition="0">
        <references count="2">
          <reference field="3" count="1">
            <x v="4"/>
          </reference>
          <reference field="2" count="1" selected="false">
            <x v="6"/>
          </reference>
        </references>
      </pivotArea>
    </format>
    <format dxfId="859">
      <pivotArea dataOnly="0" labelOnly="1" grandRow="1" offset="B1:B1" fieldPosition="0"/>
    </format>
    <format dxfId="860">
      <pivotArea field="29" type="button" dataOnly="0" labelOnly="1" outline="0" fieldPosition="0"/>
    </format>
    <format dxfId="861">
      <pivotArea field="2" type="button" dataOnly="0" labelOnly="1" outline="0" fieldPosition="0"/>
    </format>
    <format dxfId="862">
      <pivotArea dataOnly="0" labelOnly="1" fieldPosition="0">
        <references count="1">
          <reference field="2" count="0" defaultSubtotal="true"/>
        </references>
      </pivotArea>
    </format>
    <format dxfId="863">
      <pivotArea dataOnly="0" labelOnly="1" grandRow="1" offset="A1:A1" fieldPosition="0"/>
    </format>
    <format dxfId="864">
      <pivotArea field="29" type="button" dataOnly="0" labelOnly="1" outline="0" fieldPosition="0"/>
    </format>
    <format dxfId="865">
      <pivotArea field="2" type="button" dataOnly="0" labelOnly="1" outline="0" fieldPosition="0"/>
    </format>
    <format dxfId="866">
      <pivotArea dataOnly="0" labelOnly="1" fieldPosition="0">
        <references count="1">
          <reference field="2" count="0" defaultSubtotal="true"/>
        </references>
      </pivotArea>
    </format>
    <format dxfId="867">
      <pivotArea dataOnly="0" labelOnly="1" grandRow="1" offset="A1:A1" fieldPosition="0"/>
    </format>
    <format dxfId="868">
      <pivotArea field="29" type="button" dataOnly="0" labelOnly="1" outline="0" fieldPosition="0"/>
    </format>
    <format dxfId="869">
      <pivotArea field="5" type="button" dataOnly="0" labelOnly="1" outline="0" fieldPosition="0"/>
    </format>
    <format dxfId="870">
      <pivotArea field="6" type="button" dataOnly="0" labelOnly="1" outline="0" fieldPosition="0"/>
    </format>
    <format dxfId="871">
      <pivotArea field="8" type="button" dataOnly="0" labelOnly="1" outline="0" fieldPosition="0"/>
    </format>
    <format dxfId="872">
      <pivotArea dataOnly="0" labelOnly="1" fieldPosition="0">
        <references count="3">
          <reference field="5" count="1">
            <x v="0"/>
          </reference>
          <reference field="3" count="1" selected="false">
            <x v="0"/>
          </reference>
          <reference field="2" count="1" selected="false">
            <x v="1"/>
          </reference>
        </references>
      </pivotArea>
    </format>
    <format dxfId="873">
      <pivotArea dataOnly="0" labelOnly="1" fieldPosition="0">
        <references count="3">
          <reference field="5" count="1">
            <x v="9"/>
          </reference>
          <reference field="3" count="1" selected="false">
            <x v="1"/>
          </reference>
          <reference field="2" count="1" selected="false">
            <x v="1"/>
          </reference>
        </references>
      </pivotArea>
    </format>
    <format dxfId="874">
      <pivotArea dataOnly="0" labelOnly="1" fieldPosition="0">
        <references count="3">
          <reference field="5" count="1">
            <x v="10"/>
          </reference>
          <reference field="3" count="1" selected="false">
            <x v="1"/>
          </reference>
          <reference field="2" count="1" selected="false">
            <x v="1"/>
          </reference>
        </references>
      </pivotArea>
    </format>
    <format dxfId="875">
      <pivotArea dataOnly="0" labelOnly="1" fieldPosition="0">
        <references count="3">
          <reference field="5" count="1">
            <x v="29"/>
          </reference>
          <reference field="3" count="1" selected="false">
            <x v="1"/>
          </reference>
          <reference field="2" count="1" selected="false">
            <x v="1"/>
          </reference>
        </references>
      </pivotArea>
    </format>
    <format dxfId="876">
      <pivotArea dataOnly="0" labelOnly="1" fieldPosition="0">
        <references count="3">
          <reference field="5" count="1">
            <x v="1"/>
          </reference>
          <reference field="3" count="1" selected="false">
            <x v="2"/>
          </reference>
          <reference field="2" count="1" selected="false">
            <x v="1"/>
          </reference>
        </references>
      </pivotArea>
    </format>
    <format dxfId="877">
      <pivotArea dataOnly="0" labelOnly="1" fieldPosition="0">
        <references count="3">
          <reference field="5" count="1">
            <x v="2"/>
          </reference>
          <reference field="3" count="1" selected="false">
            <x v="2"/>
          </reference>
          <reference field="2" count="1" selected="false">
            <x v="1"/>
          </reference>
        </references>
      </pivotArea>
    </format>
    <format dxfId="878">
      <pivotArea dataOnly="0" labelOnly="1" fieldPosition="0">
        <references count="3">
          <reference field="5" count="1">
            <x v="4"/>
          </reference>
          <reference field="3" count="1" selected="false">
            <x v="2"/>
          </reference>
          <reference field="2" count="1" selected="false">
            <x v="1"/>
          </reference>
        </references>
      </pivotArea>
    </format>
    <format dxfId="879">
      <pivotArea dataOnly="0" labelOnly="1" fieldPosition="0">
        <references count="3">
          <reference field="5" count="1">
            <x v="7"/>
          </reference>
          <reference field="3" count="1" selected="false">
            <x v="2"/>
          </reference>
          <reference field="2" count="1" selected="false">
            <x v="1"/>
          </reference>
        </references>
      </pivotArea>
    </format>
    <format dxfId="880">
      <pivotArea dataOnly="0" labelOnly="1" fieldPosition="0">
        <references count="3">
          <reference field="5" count="1">
            <x v="14"/>
          </reference>
          <reference field="3" count="1" selected="false">
            <x v="2"/>
          </reference>
          <reference field="2" count="1" selected="false">
            <x v="1"/>
          </reference>
        </references>
      </pivotArea>
    </format>
    <format dxfId="881">
      <pivotArea dataOnly="0" labelOnly="1" fieldPosition="0">
        <references count="3">
          <reference field="5" count="1">
            <x v="33"/>
          </reference>
          <reference field="3" count="1" selected="false">
            <x v="2"/>
          </reference>
          <reference field="2" count="1" selected="false">
            <x v="1"/>
          </reference>
        </references>
      </pivotArea>
    </format>
    <format dxfId="882">
      <pivotArea dataOnly="0" labelOnly="1" fieldPosition="0">
        <references count="3">
          <reference field="5" count="1">
            <x v="44"/>
          </reference>
          <reference field="3" count="1" selected="false">
            <x v="0"/>
          </reference>
          <reference field="2" count="1" selected="false">
            <x v="2"/>
          </reference>
        </references>
      </pivotArea>
    </format>
    <format dxfId="883">
      <pivotArea dataOnly="0" labelOnly="1" fieldPosition="0">
        <references count="3">
          <reference field="5" count="1">
            <x v="10"/>
          </reference>
          <reference field="3" count="1" selected="false">
            <x v="1"/>
          </reference>
          <reference field="2" count="1" selected="false">
            <x v="2"/>
          </reference>
        </references>
      </pivotArea>
    </format>
    <format dxfId="884">
      <pivotArea dataOnly="0" labelOnly="1" fieldPosition="0">
        <references count="3">
          <reference field="5" count="1">
            <x v="30"/>
          </reference>
          <reference field="3" count="1" selected="false">
            <x v="1"/>
          </reference>
          <reference field="2" count="1" selected="false">
            <x v="2"/>
          </reference>
        </references>
      </pivotArea>
    </format>
    <format dxfId="885">
      <pivotArea dataOnly="0" labelOnly="1" fieldPosition="0">
        <references count="3">
          <reference field="5" count="1">
            <x v="1"/>
          </reference>
          <reference field="3" count="1" selected="false">
            <x v="2"/>
          </reference>
          <reference field="2" count="1" selected="false">
            <x v="2"/>
          </reference>
        </references>
      </pivotArea>
    </format>
    <format dxfId="886">
      <pivotArea dataOnly="0" labelOnly="1" fieldPosition="0">
        <references count="3">
          <reference field="5" count="1">
            <x v="13"/>
          </reference>
          <reference field="3" count="1" selected="false">
            <x v="2"/>
          </reference>
          <reference field="2" count="1" selected="false">
            <x v="2"/>
          </reference>
        </references>
      </pivotArea>
    </format>
    <format dxfId="887">
      <pivotArea dataOnly="0" labelOnly="1" fieldPosition="0">
        <references count="3">
          <reference field="5" count="1">
            <x v="40"/>
          </reference>
          <reference field="3" count="1" selected="false">
            <x v="0"/>
          </reference>
          <reference field="2" count="1" selected="false">
            <x v="3"/>
          </reference>
        </references>
      </pivotArea>
    </format>
    <format dxfId="888">
      <pivotArea dataOnly="0" labelOnly="1" fieldPosition="0">
        <references count="3">
          <reference field="5" count="1">
            <x v="42"/>
          </reference>
          <reference field="3" count="1" selected="false">
            <x v="0"/>
          </reference>
          <reference field="2" count="1" selected="false">
            <x v="3"/>
          </reference>
        </references>
      </pivotArea>
    </format>
    <format dxfId="889">
      <pivotArea dataOnly="0" labelOnly="1" fieldPosition="0">
        <references count="3">
          <reference field="5" count="1">
            <x v="44"/>
          </reference>
          <reference field="3" count="1" selected="false">
            <x v="0"/>
          </reference>
          <reference field="2" count="1" selected="false">
            <x v="3"/>
          </reference>
        </references>
      </pivotArea>
    </format>
    <format dxfId="890">
      <pivotArea dataOnly="0" labelOnly="1" fieldPosition="0">
        <references count="3">
          <reference field="5" count="1">
            <x v="10"/>
          </reference>
          <reference field="3" count="1" selected="false">
            <x v="1"/>
          </reference>
          <reference field="2" count="1" selected="false">
            <x v="3"/>
          </reference>
        </references>
      </pivotArea>
    </format>
    <format dxfId="891">
      <pivotArea dataOnly="0" labelOnly="1" fieldPosition="0">
        <references count="3">
          <reference field="5" count="1">
            <x v="27"/>
          </reference>
          <reference field="3" count="1" selected="false">
            <x v="1"/>
          </reference>
          <reference field="2" count="1" selected="false">
            <x v="3"/>
          </reference>
        </references>
      </pivotArea>
    </format>
    <format dxfId="892">
      <pivotArea dataOnly="0" labelOnly="1" fieldPosition="0">
        <references count="3">
          <reference field="5" count="1">
            <x v="29"/>
          </reference>
          <reference field="3" count="1" selected="false">
            <x v="1"/>
          </reference>
          <reference field="2" count="1" selected="false">
            <x v="3"/>
          </reference>
        </references>
      </pivotArea>
    </format>
    <format dxfId="893">
      <pivotArea dataOnly="0" labelOnly="1" fieldPosition="0">
        <references count="3">
          <reference field="5" count="1">
            <x v="30"/>
          </reference>
          <reference field="3" count="1" selected="false">
            <x v="1"/>
          </reference>
          <reference field="2" count="1" selected="false">
            <x v="3"/>
          </reference>
        </references>
      </pivotArea>
    </format>
    <format dxfId="894">
      <pivotArea dataOnly="0" labelOnly="1" fieldPosition="0">
        <references count="3">
          <reference field="5" count="1">
            <x v="1"/>
          </reference>
          <reference field="3" count="1" selected="false">
            <x v="2"/>
          </reference>
          <reference field="2" count="1" selected="false">
            <x v="3"/>
          </reference>
        </references>
      </pivotArea>
    </format>
    <format dxfId="895">
      <pivotArea dataOnly="0" labelOnly="1" fieldPosition="0">
        <references count="3">
          <reference field="5" count="1">
            <x v="4"/>
          </reference>
          <reference field="3" count="1" selected="false">
            <x v="2"/>
          </reference>
          <reference field="2" count="1" selected="false">
            <x v="3"/>
          </reference>
        </references>
      </pivotArea>
    </format>
    <format dxfId="896">
      <pivotArea dataOnly="0" labelOnly="1" fieldPosition="0">
        <references count="3">
          <reference field="5" count="1">
            <x v="13"/>
          </reference>
          <reference field="3" count="1" selected="false">
            <x v="2"/>
          </reference>
          <reference field="2" count="1" selected="false">
            <x v="3"/>
          </reference>
        </references>
      </pivotArea>
    </format>
    <format dxfId="897">
      <pivotArea dataOnly="0" labelOnly="1" fieldPosition="0">
        <references count="3">
          <reference field="5" count="1">
            <x v="14"/>
          </reference>
          <reference field="3" count="1" selected="false">
            <x v="2"/>
          </reference>
          <reference field="2" count="1" selected="false">
            <x v="3"/>
          </reference>
        </references>
      </pivotArea>
    </format>
    <format dxfId="898">
      <pivotArea dataOnly="0" labelOnly="1" fieldPosition="0">
        <references count="3">
          <reference field="5" count="1">
            <x v="32"/>
          </reference>
          <reference field="3" count="1" selected="false">
            <x v="2"/>
          </reference>
          <reference field="2" count="1" selected="false">
            <x v="3"/>
          </reference>
        </references>
      </pivotArea>
    </format>
    <format dxfId="899">
      <pivotArea dataOnly="0" labelOnly="1" fieldPosition="0">
        <references count="3">
          <reference field="5" count="1">
            <x v="33"/>
          </reference>
          <reference field="3" count="1" selected="false">
            <x v="2"/>
          </reference>
          <reference field="2" count="1" selected="false">
            <x v="3"/>
          </reference>
        </references>
      </pivotArea>
    </format>
    <format dxfId="900">
      <pivotArea dataOnly="0" labelOnly="1" fieldPosition="0">
        <references count="3">
          <reference field="5" count="1">
            <x v="40"/>
          </reference>
          <reference field="3" count="1" selected="false">
            <x v="0"/>
          </reference>
          <reference field="2" count="1" selected="false">
            <x v="4"/>
          </reference>
        </references>
      </pivotArea>
    </format>
    <format dxfId="901">
      <pivotArea dataOnly="0" labelOnly="1" fieldPosition="0">
        <references count="3">
          <reference field="5" count="1">
            <x v="42"/>
          </reference>
          <reference field="3" count="1" selected="false">
            <x v="0"/>
          </reference>
          <reference field="2" count="1" selected="false">
            <x v="4"/>
          </reference>
        </references>
      </pivotArea>
    </format>
    <format dxfId="902">
      <pivotArea dataOnly="0" labelOnly="1" fieldPosition="0">
        <references count="3">
          <reference field="5" count="1">
            <x v="44"/>
          </reference>
          <reference field="3" count="1" selected="false">
            <x v="0"/>
          </reference>
          <reference field="2" count="1" selected="false">
            <x v="4"/>
          </reference>
        </references>
      </pivotArea>
    </format>
    <format dxfId="903">
      <pivotArea dataOnly="0" labelOnly="1" fieldPosition="0">
        <references count="3">
          <reference field="5" count="1">
            <x v="10"/>
          </reference>
          <reference field="3" count="1" selected="false">
            <x v="1"/>
          </reference>
          <reference field="2" count="1" selected="false">
            <x v="4"/>
          </reference>
        </references>
      </pivotArea>
    </format>
    <format dxfId="904">
      <pivotArea dataOnly="0" labelOnly="1" fieldPosition="0">
        <references count="3">
          <reference field="5" count="1">
            <x v="11"/>
          </reference>
          <reference field="3" count="1" selected="false">
            <x v="1"/>
          </reference>
          <reference field="2" count="1" selected="false">
            <x v="4"/>
          </reference>
        </references>
      </pivotArea>
    </format>
    <format dxfId="905">
      <pivotArea dataOnly="0" labelOnly="1" fieldPosition="0">
        <references count="3">
          <reference field="5" count="1">
            <x v="27"/>
          </reference>
          <reference field="3" count="1" selected="false">
            <x v="1"/>
          </reference>
          <reference field="2" count="1" selected="false">
            <x v="4"/>
          </reference>
        </references>
      </pivotArea>
    </format>
    <format dxfId="906">
      <pivotArea dataOnly="0" labelOnly="1" fieldPosition="0">
        <references count="3">
          <reference field="5" count="1">
            <x v="1"/>
          </reference>
          <reference field="3" count="1" selected="false">
            <x v="2"/>
          </reference>
          <reference field="2" count="1" selected="false">
            <x v="4"/>
          </reference>
        </references>
      </pivotArea>
    </format>
    <format dxfId="907">
      <pivotArea dataOnly="0" labelOnly="1" fieldPosition="0">
        <references count="3">
          <reference field="5" count="1">
            <x v="4"/>
          </reference>
          <reference field="3" count="1" selected="false">
            <x v="2"/>
          </reference>
          <reference field="2" count="1" selected="false">
            <x v="4"/>
          </reference>
        </references>
      </pivotArea>
    </format>
    <format dxfId="908">
      <pivotArea dataOnly="0" labelOnly="1" fieldPosition="0">
        <references count="3">
          <reference field="5" count="1">
            <x v="13"/>
          </reference>
          <reference field="3" count="1" selected="false">
            <x v="2"/>
          </reference>
          <reference field="2" count="1" selected="false">
            <x v="4"/>
          </reference>
        </references>
      </pivotArea>
    </format>
    <format dxfId="909">
      <pivotArea dataOnly="0" labelOnly="1" fieldPosition="0">
        <references count="3">
          <reference field="5" count="1">
            <x v="33"/>
          </reference>
          <reference field="3" count="1" selected="false">
            <x v="2"/>
          </reference>
          <reference field="2" count="1" selected="false">
            <x v="4"/>
          </reference>
        </references>
      </pivotArea>
    </format>
    <format dxfId="910">
      <pivotArea dataOnly="0" labelOnly="1" fieldPosition="0">
        <references count="3">
          <reference field="5" count="1">
            <x v="42"/>
          </reference>
          <reference field="3" count="1" selected="false">
            <x v="0"/>
          </reference>
          <reference field="2" count="1" selected="false">
            <x v="5"/>
          </reference>
        </references>
      </pivotArea>
    </format>
    <format dxfId="911">
      <pivotArea dataOnly="0" labelOnly="1" fieldPosition="0">
        <references count="3">
          <reference field="5" count="1">
            <x v="10"/>
          </reference>
          <reference field="3" count="1" selected="false">
            <x v="1"/>
          </reference>
          <reference field="2" count="1" selected="false">
            <x v="5"/>
          </reference>
        </references>
      </pivotArea>
    </format>
    <format dxfId="912">
      <pivotArea dataOnly="0" labelOnly="1" fieldPosition="0">
        <references count="3">
          <reference field="5" count="1">
            <x v="12"/>
          </reference>
          <reference field="3" count="1" selected="false">
            <x v="1"/>
          </reference>
          <reference field="2" count="1" selected="false">
            <x v="5"/>
          </reference>
        </references>
      </pivotArea>
    </format>
    <format dxfId="913">
      <pivotArea dataOnly="0" labelOnly="1" fieldPosition="0">
        <references count="3">
          <reference field="5" count="1">
            <x v="27"/>
          </reference>
          <reference field="3" count="1" selected="false">
            <x v="1"/>
          </reference>
          <reference field="2" count="1" selected="false">
            <x v="5"/>
          </reference>
        </references>
      </pivotArea>
    </format>
    <format dxfId="914">
      <pivotArea dataOnly="0" labelOnly="1" fieldPosition="0">
        <references count="3">
          <reference field="5" count="1">
            <x v="29"/>
          </reference>
          <reference field="3" count="1" selected="false">
            <x v="1"/>
          </reference>
          <reference field="2" count="1" selected="false">
            <x v="5"/>
          </reference>
        </references>
      </pivotArea>
    </format>
    <format dxfId="915">
      <pivotArea dataOnly="0" labelOnly="1" fieldPosition="0">
        <references count="3">
          <reference field="5" count="1">
            <x v="1"/>
          </reference>
          <reference field="3" count="1" selected="false">
            <x v="2"/>
          </reference>
          <reference field="2" count="1" selected="false">
            <x v="5"/>
          </reference>
        </references>
      </pivotArea>
    </format>
    <format dxfId="916">
      <pivotArea dataOnly="0" labelOnly="1" fieldPosition="0">
        <references count="3">
          <reference field="5" count="1">
            <x v="4"/>
          </reference>
          <reference field="3" count="1" selected="false">
            <x v="2"/>
          </reference>
          <reference field="2" count="1" selected="false">
            <x v="5"/>
          </reference>
        </references>
      </pivotArea>
    </format>
    <format dxfId="917">
      <pivotArea dataOnly="0" labelOnly="1" fieldPosition="0">
        <references count="3">
          <reference field="5" count="1">
            <x v="32"/>
          </reference>
          <reference field="3" count="1" selected="false">
            <x v="2"/>
          </reference>
          <reference field="2" count="1" selected="false">
            <x v="5"/>
          </reference>
        </references>
      </pivotArea>
    </format>
    <format dxfId="918">
      <pivotArea dataOnly="0" labelOnly="1" fieldPosition="0">
        <references count="3">
          <reference field="5" count="1">
            <x v="33"/>
          </reference>
          <reference field="3" count="1" selected="false">
            <x v="2"/>
          </reference>
          <reference field="2" count="1" selected="false">
            <x v="5"/>
          </reference>
        </references>
      </pivotArea>
    </format>
    <format dxfId="919">
      <pivotArea dataOnly="0" labelOnly="1" fieldPosition="0">
        <references count="3">
          <reference field="5" count="1">
            <x v="43"/>
          </reference>
          <reference field="3" count="1" selected="false">
            <x v="0"/>
          </reference>
          <reference field="2" count="1" selected="false">
            <x v="6"/>
          </reference>
        </references>
      </pivotArea>
    </format>
    <format dxfId="920">
      <pivotArea dataOnly="0" labelOnly="1" fieldPosition="0">
        <references count="3">
          <reference field="5" count="1">
            <x v="9"/>
          </reference>
          <reference field="3" count="1" selected="false">
            <x v="1"/>
          </reference>
          <reference field="2" count="1" selected="false">
            <x v="6"/>
          </reference>
        </references>
      </pivotArea>
    </format>
    <format dxfId="921">
      <pivotArea dataOnly="0" labelOnly="1" fieldPosition="0">
        <references count="3">
          <reference field="5" count="1">
            <x v="12"/>
          </reference>
          <reference field="3" count="1" selected="false">
            <x v="1"/>
          </reference>
          <reference field="2" count="1" selected="false">
            <x v="6"/>
          </reference>
        </references>
      </pivotArea>
    </format>
    <format dxfId="922">
      <pivotArea dataOnly="0" labelOnly="1" fieldPosition="0">
        <references count="3">
          <reference field="5" count="1">
            <x v="27"/>
          </reference>
          <reference field="3" count="1" selected="false">
            <x v="1"/>
          </reference>
          <reference field="2" count="1" selected="false">
            <x v="6"/>
          </reference>
        </references>
      </pivotArea>
    </format>
    <format dxfId="923">
      <pivotArea dataOnly="0" labelOnly="1" fieldPosition="0">
        <references count="3">
          <reference field="5" count="1">
            <x v="28"/>
          </reference>
          <reference field="3" count="1" selected="false">
            <x v="1"/>
          </reference>
          <reference field="2" count="1" selected="false">
            <x v="6"/>
          </reference>
        </references>
      </pivotArea>
    </format>
    <format dxfId="924">
      <pivotArea dataOnly="0" labelOnly="1" fieldPosition="0">
        <references count="3">
          <reference field="5" count="1">
            <x v="29"/>
          </reference>
          <reference field="3" count="1" selected="false">
            <x v="1"/>
          </reference>
          <reference field="2" count="1" selected="false">
            <x v="6"/>
          </reference>
        </references>
      </pivotArea>
    </format>
    <format dxfId="925">
      <pivotArea dataOnly="0" labelOnly="1" fieldPosition="0">
        <references count="3">
          <reference field="5" count="1">
            <x v="7"/>
          </reference>
          <reference field="3" count="1" selected="false">
            <x v="2"/>
          </reference>
          <reference field="2" count="1" selected="false">
            <x v="6"/>
          </reference>
        </references>
      </pivotArea>
    </format>
    <format dxfId="926">
      <pivotArea dataOnly="0" labelOnly="1" fieldPosition="0">
        <references count="3">
          <reference field="5" count="1">
            <x v="32"/>
          </reference>
          <reference field="3" count="1" selected="false">
            <x v="2"/>
          </reference>
          <reference field="2" count="1" selected="false">
            <x v="6"/>
          </reference>
        </references>
      </pivotArea>
    </format>
    <format dxfId="927">
      <pivotArea dataOnly="0" labelOnly="1" fieldPosition="0">
        <references count="4">
          <reference field="6" count="1">
            <x v="0"/>
          </reference>
          <reference field="5" count="1" selected="false">
            <x v="0"/>
          </reference>
          <reference field="3" count="1" selected="false">
            <x v="0"/>
          </reference>
          <reference field="2" count="1" selected="false">
            <x v="1"/>
          </reference>
        </references>
      </pivotArea>
    </format>
    <format dxfId="928">
      <pivotArea dataOnly="0" labelOnly="1" fieldPosition="0">
        <references count="4">
          <reference field="6" count="1">
            <x v="7"/>
          </reference>
          <reference field="5" count="1" selected="false">
            <x v="9"/>
          </reference>
          <reference field="3" count="1" selected="false">
            <x v="1"/>
          </reference>
          <reference field="2" count="1" selected="false">
            <x v="1"/>
          </reference>
        </references>
      </pivotArea>
    </format>
    <format dxfId="929">
      <pivotArea dataOnly="0" labelOnly="1" fieldPosition="0">
        <references count="4">
          <reference field="6" count="1">
            <x v="6"/>
          </reference>
          <reference field="5" count="1" selected="false">
            <x v="10"/>
          </reference>
          <reference field="3" count="1" selected="false">
            <x v="1"/>
          </reference>
          <reference field="2" count="1" selected="false">
            <x v="1"/>
          </reference>
        </references>
      </pivotArea>
    </format>
    <format dxfId="930">
      <pivotArea dataOnly="0" labelOnly="1" fieldPosition="0">
        <references count="4">
          <reference field="6" count="1">
            <x v="10"/>
          </reference>
          <reference field="5" count="1" selected="false">
            <x v="29"/>
          </reference>
          <reference field="3" count="1" selected="false">
            <x v="1"/>
          </reference>
          <reference field="2" count="1" selected="false">
            <x v="1"/>
          </reference>
        </references>
      </pivotArea>
    </format>
    <format dxfId="931">
      <pivotArea dataOnly="0" labelOnly="1" fieldPosition="0">
        <references count="4">
          <reference field="6" count="1">
            <x v="19"/>
          </reference>
          <reference field="5" count="1" selected="false">
            <x v="1"/>
          </reference>
          <reference field="3" count="1" selected="false">
            <x v="2"/>
          </reference>
          <reference field="2" count="1" selected="false">
            <x v="1"/>
          </reference>
        </references>
      </pivotArea>
    </format>
    <format dxfId="932">
      <pivotArea dataOnly="0" labelOnly="1" fieldPosition="0">
        <references count="4">
          <reference field="6" count="1">
            <x v="23"/>
          </reference>
          <reference field="5" count="1" selected="false">
            <x v="2"/>
          </reference>
          <reference field="3" count="1" selected="false">
            <x v="2"/>
          </reference>
          <reference field="2" count="1" selected="false">
            <x v="1"/>
          </reference>
        </references>
      </pivotArea>
    </format>
    <format dxfId="933">
      <pivotArea dataOnly="0" labelOnly="1" fieldPosition="0">
        <references count="4">
          <reference field="6" count="1">
            <x v="20"/>
          </reference>
          <reference field="5" count="1" selected="false">
            <x v="4"/>
          </reference>
          <reference field="3" count="1" selected="false">
            <x v="2"/>
          </reference>
          <reference field="2" count="1" selected="false">
            <x v="1"/>
          </reference>
        </references>
      </pivotArea>
    </format>
    <format dxfId="934">
      <pivotArea dataOnly="0" labelOnly="1" fieldPosition="0">
        <references count="4">
          <reference field="6" count="1">
            <x v="22"/>
          </reference>
          <reference field="5" count="1" selected="false">
            <x v="7"/>
          </reference>
          <reference field="3" count="1" selected="false">
            <x v="2"/>
          </reference>
          <reference field="2" count="1" selected="false">
            <x v="1"/>
          </reference>
        </references>
      </pivotArea>
    </format>
    <format dxfId="935">
      <pivotArea dataOnly="0" labelOnly="1" fieldPosition="0">
        <references count="4">
          <reference field="6" count="1">
            <x v="14"/>
          </reference>
          <reference field="5" count="1" selected="false">
            <x v="14"/>
          </reference>
          <reference field="3" count="1" selected="false">
            <x v="2"/>
          </reference>
          <reference field="2" count="1" selected="false">
            <x v="1"/>
          </reference>
        </references>
      </pivotArea>
    </format>
    <format dxfId="936">
      <pivotArea dataOnly="0" labelOnly="1" fieldPosition="0">
        <references count="4">
          <reference field="6" count="1">
            <x v="17"/>
          </reference>
          <reference field="5" count="1" selected="false">
            <x v="33"/>
          </reference>
          <reference field="3" count="1" selected="false">
            <x v="2"/>
          </reference>
          <reference field="2" count="1" selected="false">
            <x v="1"/>
          </reference>
        </references>
      </pivotArea>
    </format>
    <format dxfId="937">
      <pivotArea dataOnly="0" labelOnly="1" fieldPosition="0">
        <references count="4">
          <reference field="6" count="1">
            <x v="2"/>
          </reference>
          <reference field="5" count="1" selected="false">
            <x v="44"/>
          </reference>
          <reference field="3" count="1" selected="false">
            <x v="0"/>
          </reference>
          <reference field="2" count="1" selected="false">
            <x v="2"/>
          </reference>
        </references>
      </pivotArea>
    </format>
    <format dxfId="938">
      <pivotArea dataOnly="0" labelOnly="1" fieldPosition="0">
        <references count="4">
          <reference field="6" count="1">
            <x v="6"/>
          </reference>
          <reference field="5" count="1" selected="false">
            <x v="10"/>
          </reference>
          <reference field="3" count="1" selected="false">
            <x v="1"/>
          </reference>
          <reference field="2" count="1" selected="false">
            <x v="2"/>
          </reference>
        </references>
      </pivotArea>
    </format>
    <format dxfId="939">
      <pivotArea dataOnly="0" labelOnly="1" fieldPosition="0">
        <references count="4">
          <reference field="6" count="1">
            <x v="9"/>
          </reference>
          <reference field="5" count="1" selected="false">
            <x v="30"/>
          </reference>
          <reference field="3" count="1" selected="false">
            <x v="1"/>
          </reference>
          <reference field="2" count="1" selected="false">
            <x v="2"/>
          </reference>
        </references>
      </pivotArea>
    </format>
    <format dxfId="940">
      <pivotArea dataOnly="0" labelOnly="1" fieldPosition="0">
        <references count="4">
          <reference field="6" count="1">
            <x v="19"/>
          </reference>
          <reference field="5" count="1" selected="false">
            <x v="1"/>
          </reference>
          <reference field="3" count="1" selected="false">
            <x v="2"/>
          </reference>
          <reference field="2" count="1" selected="false">
            <x v="2"/>
          </reference>
        </references>
      </pivotArea>
    </format>
    <format dxfId="941">
      <pivotArea dataOnly="0" labelOnly="1" fieldPosition="0">
        <references count="4">
          <reference field="6" count="1">
            <x v="21"/>
          </reference>
          <reference field="5" count="1" selected="false">
            <x v="13"/>
          </reference>
          <reference field="3" count="1" selected="false">
            <x v="2"/>
          </reference>
          <reference field="2" count="1" selected="false">
            <x v="2"/>
          </reference>
        </references>
      </pivotArea>
    </format>
    <format dxfId="942">
      <pivotArea dataOnly="0" labelOnly="1" fieldPosition="0">
        <references count="4">
          <reference field="6" count="1">
            <x v="1"/>
          </reference>
          <reference field="5" count="1" selected="false">
            <x v="40"/>
          </reference>
          <reference field="3" count="1" selected="false">
            <x v="0"/>
          </reference>
          <reference field="2" count="1" selected="false">
            <x v="3"/>
          </reference>
        </references>
      </pivotArea>
    </format>
    <format dxfId="943">
      <pivotArea dataOnly="0" labelOnly="1" fieldPosition="0">
        <references count="4">
          <reference field="6" count="1">
            <x v="3"/>
          </reference>
          <reference field="5" count="1" selected="false">
            <x v="42"/>
          </reference>
          <reference field="3" count="1" selected="false">
            <x v="0"/>
          </reference>
          <reference field="2" count="1" selected="false">
            <x v="3"/>
          </reference>
        </references>
      </pivotArea>
    </format>
    <format dxfId="944">
      <pivotArea dataOnly="0" labelOnly="1" fieldPosition="0">
        <references count="4">
          <reference field="6" count="1">
            <x v="2"/>
          </reference>
          <reference field="5" count="1" selected="false">
            <x v="44"/>
          </reference>
          <reference field="3" count="1" selected="false">
            <x v="0"/>
          </reference>
          <reference field="2" count="1" selected="false">
            <x v="3"/>
          </reference>
        </references>
      </pivotArea>
    </format>
    <format dxfId="945">
      <pivotArea dataOnly="0" labelOnly="1" fieldPosition="0">
        <references count="4">
          <reference field="6" count="1">
            <x v="6"/>
          </reference>
          <reference field="5" count="1" selected="false">
            <x v="10"/>
          </reference>
          <reference field="3" count="1" selected="false">
            <x v="1"/>
          </reference>
          <reference field="2" count="1" selected="false">
            <x v="3"/>
          </reference>
        </references>
      </pivotArea>
    </format>
    <format dxfId="946">
      <pivotArea dataOnly="0" labelOnly="1" fieldPosition="0">
        <references count="4">
          <reference field="6" count="1">
            <x v="5"/>
          </reference>
          <reference field="5" count="1" selected="false">
            <x v="27"/>
          </reference>
          <reference field="3" count="1" selected="false">
            <x v="1"/>
          </reference>
          <reference field="2" count="1" selected="false">
            <x v="3"/>
          </reference>
        </references>
      </pivotArea>
    </format>
    <format dxfId="947">
      <pivotArea dataOnly="0" labelOnly="1" fieldPosition="0">
        <references count="4">
          <reference field="6" count="1">
            <x v="10"/>
          </reference>
          <reference field="5" count="1" selected="false">
            <x v="29"/>
          </reference>
          <reference field="3" count="1" selected="false">
            <x v="1"/>
          </reference>
          <reference field="2" count="1" selected="false">
            <x v="3"/>
          </reference>
        </references>
      </pivotArea>
    </format>
    <format dxfId="948">
      <pivotArea dataOnly="0" labelOnly="1" fieldPosition="0">
        <references count="4">
          <reference field="6" count="1">
            <x v="9"/>
          </reference>
          <reference field="5" count="1" selected="false">
            <x v="30"/>
          </reference>
          <reference field="3" count="1" selected="false">
            <x v="1"/>
          </reference>
          <reference field="2" count="1" selected="false">
            <x v="3"/>
          </reference>
        </references>
      </pivotArea>
    </format>
    <format dxfId="949">
      <pivotArea dataOnly="0" labelOnly="1" fieldPosition="0">
        <references count="4">
          <reference field="6" count="1">
            <x v="19"/>
          </reference>
          <reference field="5" count="1" selected="false">
            <x v="1"/>
          </reference>
          <reference field="3" count="1" selected="false">
            <x v="2"/>
          </reference>
          <reference field="2" count="1" selected="false">
            <x v="3"/>
          </reference>
        </references>
      </pivotArea>
    </format>
    <format dxfId="950">
      <pivotArea dataOnly="0" labelOnly="1" fieldPosition="0">
        <references count="4">
          <reference field="6" count="1">
            <x v="20"/>
          </reference>
          <reference field="5" count="1" selected="false">
            <x v="4"/>
          </reference>
          <reference field="3" count="1" selected="false">
            <x v="2"/>
          </reference>
          <reference field="2" count="1" selected="false">
            <x v="3"/>
          </reference>
        </references>
      </pivotArea>
    </format>
    <format dxfId="951">
      <pivotArea dataOnly="0" labelOnly="1" fieldPosition="0">
        <references count="4">
          <reference field="6" count="1">
            <x v="21"/>
          </reference>
          <reference field="5" count="1" selected="false">
            <x v="13"/>
          </reference>
          <reference field="3" count="1" selected="false">
            <x v="2"/>
          </reference>
          <reference field="2" count="1" selected="false">
            <x v="3"/>
          </reference>
        </references>
      </pivotArea>
    </format>
    <format dxfId="952">
      <pivotArea dataOnly="0" labelOnly="1" fieldPosition="0">
        <references count="4">
          <reference field="6" count="1">
            <x v="14"/>
          </reference>
          <reference field="5" count="1" selected="false">
            <x v="14"/>
          </reference>
          <reference field="3" count="1" selected="false">
            <x v="2"/>
          </reference>
          <reference field="2" count="1" selected="false">
            <x v="3"/>
          </reference>
        </references>
      </pivotArea>
    </format>
    <format dxfId="953">
      <pivotArea dataOnly="0" labelOnly="1" fieldPosition="0">
        <references count="4">
          <reference field="6" count="1">
            <x v="16"/>
          </reference>
          <reference field="5" count="1" selected="false">
            <x v="32"/>
          </reference>
          <reference field="3" count="1" selected="false">
            <x v="2"/>
          </reference>
          <reference field="2" count="1" selected="false">
            <x v="3"/>
          </reference>
        </references>
      </pivotArea>
    </format>
    <format dxfId="954">
      <pivotArea dataOnly="0" labelOnly="1" fieldPosition="0">
        <references count="4">
          <reference field="6" count="1">
            <x v="17"/>
          </reference>
          <reference field="5" count="1" selected="false">
            <x v="33"/>
          </reference>
          <reference field="3" count="1" selected="false">
            <x v="2"/>
          </reference>
          <reference field="2" count="1" selected="false">
            <x v="3"/>
          </reference>
        </references>
      </pivotArea>
    </format>
    <format dxfId="955">
      <pivotArea dataOnly="0" labelOnly="1" fieldPosition="0">
        <references count="4">
          <reference field="6" count="1">
            <x v="1"/>
          </reference>
          <reference field="5" count="1" selected="false">
            <x v="40"/>
          </reference>
          <reference field="3" count="1" selected="false">
            <x v="0"/>
          </reference>
          <reference field="2" count="1" selected="false">
            <x v="4"/>
          </reference>
        </references>
      </pivotArea>
    </format>
    <format dxfId="956">
      <pivotArea dataOnly="0" labelOnly="1" fieldPosition="0">
        <references count="4">
          <reference field="6" count="1">
            <x v="3"/>
          </reference>
          <reference field="5" count="1" selected="false">
            <x v="42"/>
          </reference>
          <reference field="3" count="1" selected="false">
            <x v="0"/>
          </reference>
          <reference field="2" count="1" selected="false">
            <x v="4"/>
          </reference>
        </references>
      </pivotArea>
    </format>
    <format dxfId="957">
      <pivotArea dataOnly="0" labelOnly="1" fieldPosition="0">
        <references count="4">
          <reference field="6" count="1">
            <x v="2"/>
          </reference>
          <reference field="5" count="1" selected="false">
            <x v="44"/>
          </reference>
          <reference field="3" count="1" selected="false">
            <x v="0"/>
          </reference>
          <reference field="2" count="1" selected="false">
            <x v="4"/>
          </reference>
        </references>
      </pivotArea>
    </format>
    <format dxfId="958">
      <pivotArea dataOnly="0" labelOnly="1" fieldPosition="0">
        <references count="4">
          <reference field="6" count="1">
            <x v="6"/>
          </reference>
          <reference field="5" count="1" selected="false">
            <x v="10"/>
          </reference>
          <reference field="3" count="1" selected="false">
            <x v="1"/>
          </reference>
          <reference field="2" count="1" selected="false">
            <x v="4"/>
          </reference>
        </references>
      </pivotArea>
    </format>
    <format dxfId="959">
      <pivotArea dataOnly="0" labelOnly="1" fieldPosition="0">
        <references count="4">
          <reference field="6" count="1">
            <x v="13"/>
          </reference>
          <reference field="5" count="1" selected="false">
            <x v="11"/>
          </reference>
          <reference field="3" count="1" selected="false">
            <x v="1"/>
          </reference>
          <reference field="2" count="1" selected="false">
            <x v="4"/>
          </reference>
        </references>
      </pivotArea>
    </format>
    <format dxfId="960">
      <pivotArea dataOnly="0" labelOnly="1" fieldPosition="0">
        <references count="4">
          <reference field="6" count="1">
            <x v="5"/>
          </reference>
          <reference field="5" count="1" selected="false">
            <x v="27"/>
          </reference>
          <reference field="3" count="1" selected="false">
            <x v="1"/>
          </reference>
          <reference field="2" count="1" selected="false">
            <x v="4"/>
          </reference>
        </references>
      </pivotArea>
    </format>
    <format dxfId="961">
      <pivotArea dataOnly="0" labelOnly="1" fieldPosition="0">
        <references count="4">
          <reference field="6" count="1">
            <x v="23"/>
          </reference>
          <reference field="5" count="1" selected="false">
            <x v="1"/>
          </reference>
          <reference field="3" count="1" selected="false">
            <x v="2"/>
          </reference>
          <reference field="2" count="1" selected="false">
            <x v="4"/>
          </reference>
        </references>
      </pivotArea>
    </format>
    <format dxfId="962">
      <pivotArea dataOnly="0" labelOnly="1" fieldPosition="0">
        <references count="4">
          <reference field="6" count="1">
            <x v="20"/>
          </reference>
          <reference field="5" count="1" selected="false">
            <x v="4"/>
          </reference>
          <reference field="3" count="1" selected="false">
            <x v="2"/>
          </reference>
          <reference field="2" count="1" selected="false">
            <x v="4"/>
          </reference>
        </references>
      </pivotArea>
    </format>
    <format dxfId="963">
      <pivotArea dataOnly="0" labelOnly="1" fieldPosition="0">
        <references count="4">
          <reference field="6" count="1">
            <x v="21"/>
          </reference>
          <reference field="5" count="1" selected="false">
            <x v="13"/>
          </reference>
          <reference field="3" count="1" selected="false">
            <x v="2"/>
          </reference>
          <reference field="2" count="1" selected="false">
            <x v="4"/>
          </reference>
        </references>
      </pivotArea>
    </format>
    <format dxfId="964">
      <pivotArea dataOnly="0" labelOnly="1" fieldPosition="0">
        <references count="4">
          <reference field="6" count="1">
            <x v="17"/>
          </reference>
          <reference field="5" count="1" selected="false">
            <x v="33"/>
          </reference>
          <reference field="3" count="1" selected="false">
            <x v="2"/>
          </reference>
          <reference field="2" count="1" selected="false">
            <x v="4"/>
          </reference>
        </references>
      </pivotArea>
    </format>
    <format dxfId="965">
      <pivotArea dataOnly="0" labelOnly="1" fieldPosition="0">
        <references count="4">
          <reference field="6" count="1">
            <x v="3"/>
          </reference>
          <reference field="5" count="1" selected="false">
            <x v="42"/>
          </reference>
          <reference field="3" count="1" selected="false">
            <x v="0"/>
          </reference>
          <reference field="2" count="1" selected="false">
            <x v="5"/>
          </reference>
        </references>
      </pivotArea>
    </format>
    <format dxfId="966">
      <pivotArea dataOnly="0" labelOnly="1" fieldPosition="0">
        <references count="4">
          <reference field="6" count="1">
            <x v="6"/>
          </reference>
          <reference field="5" count="1" selected="false">
            <x v="10"/>
          </reference>
          <reference field="3" count="1" selected="false">
            <x v="1"/>
          </reference>
          <reference field="2" count="1" selected="false">
            <x v="5"/>
          </reference>
        </references>
      </pivotArea>
    </format>
    <format dxfId="967">
      <pivotArea dataOnly="0" labelOnly="1" fieldPosition="0">
        <references count="4">
          <reference field="6" count="1">
            <x v="12"/>
          </reference>
          <reference field="5" count="1" selected="false">
            <x v="12"/>
          </reference>
          <reference field="3" count="1" selected="false">
            <x v="1"/>
          </reference>
          <reference field="2" count="1" selected="false">
            <x v="5"/>
          </reference>
        </references>
      </pivotArea>
    </format>
    <format dxfId="968">
      <pivotArea dataOnly="0" labelOnly="1" fieldPosition="0">
        <references count="4">
          <reference field="6" count="1">
            <x v="5"/>
          </reference>
          <reference field="5" count="1" selected="false">
            <x v="27"/>
          </reference>
          <reference field="3" count="1" selected="false">
            <x v="1"/>
          </reference>
          <reference field="2" count="1" selected="false">
            <x v="5"/>
          </reference>
        </references>
      </pivotArea>
    </format>
    <format dxfId="969">
      <pivotArea dataOnly="0" labelOnly="1" fieldPosition="0">
        <references count="4">
          <reference field="6" count="1">
            <x v="10"/>
          </reference>
          <reference field="5" count="1" selected="false">
            <x v="29"/>
          </reference>
          <reference field="3" count="1" selected="false">
            <x v="1"/>
          </reference>
          <reference field="2" count="1" selected="false">
            <x v="5"/>
          </reference>
        </references>
      </pivotArea>
    </format>
    <format dxfId="970">
      <pivotArea dataOnly="0" labelOnly="1" fieldPosition="0">
        <references count="4">
          <reference field="6" count="1">
            <x v="19"/>
          </reference>
          <reference field="5" count="1" selected="false">
            <x v="1"/>
          </reference>
          <reference field="3" count="1" selected="false">
            <x v="2"/>
          </reference>
          <reference field="2" count="1" selected="false">
            <x v="5"/>
          </reference>
        </references>
      </pivotArea>
    </format>
    <format dxfId="971">
      <pivotArea dataOnly="0" labelOnly="1" fieldPosition="0">
        <references count="4">
          <reference field="6" count="1">
            <x v="20"/>
          </reference>
          <reference field="5" count="1" selected="false">
            <x v="4"/>
          </reference>
          <reference field="3" count="1" selected="false">
            <x v="2"/>
          </reference>
          <reference field="2" count="1" selected="false">
            <x v="5"/>
          </reference>
        </references>
      </pivotArea>
    </format>
    <format dxfId="972">
      <pivotArea dataOnly="0" labelOnly="1" fieldPosition="0">
        <references count="4">
          <reference field="6" count="1">
            <x v="16"/>
          </reference>
          <reference field="5" count="1" selected="false">
            <x v="32"/>
          </reference>
          <reference field="3" count="1" selected="false">
            <x v="2"/>
          </reference>
          <reference field="2" count="1" selected="false">
            <x v="5"/>
          </reference>
        </references>
      </pivotArea>
    </format>
    <format dxfId="973">
      <pivotArea dataOnly="0" labelOnly="1" fieldPosition="0">
        <references count="4">
          <reference field="6" count="1">
            <x v="17"/>
          </reference>
          <reference field="5" count="1" selected="false">
            <x v="33"/>
          </reference>
          <reference field="3" count="1" selected="false">
            <x v="2"/>
          </reference>
          <reference field="2" count="1" selected="false">
            <x v="5"/>
          </reference>
        </references>
      </pivotArea>
    </format>
    <format dxfId="974">
      <pivotArea dataOnly="0" labelOnly="1" fieldPosition="0">
        <references count="4">
          <reference field="6" count="1">
            <x v="4"/>
          </reference>
          <reference field="5" count="1" selected="false">
            <x v="43"/>
          </reference>
          <reference field="3" count="1" selected="false">
            <x v="0"/>
          </reference>
          <reference field="2" count="1" selected="false">
            <x v="6"/>
          </reference>
        </references>
      </pivotArea>
    </format>
    <format dxfId="975">
      <pivotArea dataOnly="0" labelOnly="1" fieldPosition="0">
        <references count="4">
          <reference field="6" count="1">
            <x v="7"/>
          </reference>
          <reference field="5" count="1" selected="false">
            <x v="9"/>
          </reference>
          <reference field="3" count="1" selected="false">
            <x v="1"/>
          </reference>
          <reference field="2" count="1" selected="false">
            <x v="6"/>
          </reference>
        </references>
      </pivotArea>
    </format>
    <format dxfId="976">
      <pivotArea dataOnly="0" labelOnly="1" fieldPosition="0">
        <references count="4">
          <reference field="6" count="1">
            <x v="12"/>
          </reference>
          <reference field="5" count="1" selected="false">
            <x v="12"/>
          </reference>
          <reference field="3" count="1" selected="false">
            <x v="1"/>
          </reference>
          <reference field="2" count="1" selected="false">
            <x v="6"/>
          </reference>
        </references>
      </pivotArea>
    </format>
    <format dxfId="977">
      <pivotArea dataOnly="0" labelOnly="1" fieldPosition="0">
        <references count="4">
          <reference field="6" count="1">
            <x v="5"/>
          </reference>
          <reference field="5" count="1" selected="false">
            <x v="27"/>
          </reference>
          <reference field="3" count="1" selected="false">
            <x v="1"/>
          </reference>
          <reference field="2" count="1" selected="false">
            <x v="6"/>
          </reference>
        </references>
      </pivotArea>
    </format>
    <format dxfId="978">
      <pivotArea dataOnly="0" labelOnly="1" fieldPosition="0">
        <references count="4">
          <reference field="6" count="1">
            <x v="8"/>
          </reference>
          <reference field="5" count="1" selected="false">
            <x v="28"/>
          </reference>
          <reference field="3" count="1" selected="false">
            <x v="1"/>
          </reference>
          <reference field="2" count="1" selected="false">
            <x v="6"/>
          </reference>
        </references>
      </pivotArea>
    </format>
    <format dxfId="979">
      <pivotArea dataOnly="0" labelOnly="1" fieldPosition="0">
        <references count="4">
          <reference field="6" count="1">
            <x v="10"/>
          </reference>
          <reference field="5" count="1" selected="false">
            <x v="29"/>
          </reference>
          <reference field="3" count="1" selected="false">
            <x v="1"/>
          </reference>
          <reference field="2" count="1" selected="false">
            <x v="6"/>
          </reference>
        </references>
      </pivotArea>
    </format>
    <format dxfId="980">
      <pivotArea dataOnly="0" labelOnly="1" fieldPosition="0">
        <references count="4">
          <reference field="6" count="1">
            <x v="22"/>
          </reference>
          <reference field="5" count="1" selected="false">
            <x v="7"/>
          </reference>
          <reference field="3" count="1" selected="false">
            <x v="2"/>
          </reference>
          <reference field="2" count="1" selected="false">
            <x v="6"/>
          </reference>
        </references>
      </pivotArea>
    </format>
    <format dxfId="981">
      <pivotArea dataOnly="0" labelOnly="1" fieldPosition="0">
        <references count="4">
          <reference field="6" count="1">
            <x v="16"/>
          </reference>
          <reference field="5" count="1" selected="false">
            <x v="32"/>
          </reference>
          <reference field="3" count="1" selected="false">
            <x v="2"/>
          </reference>
          <reference field="2" count="1" selected="false">
            <x v="6"/>
          </reference>
        </references>
      </pivotArea>
    </format>
    <format dxfId="982">
      <pivotArea dataOnly="0" labelOnly="1" fieldPosition="0">
        <references count="5">
          <reference field="8" count="1">
            <x v="68"/>
          </reference>
          <reference field="6" count="1" selected="false">
            <x v="0"/>
          </reference>
          <reference field="5" count="1" selected="false">
            <x v="0"/>
          </reference>
          <reference field="3" count="1" selected="false">
            <x v="0"/>
          </reference>
          <reference field="2" count="1" selected="false">
            <x v="1"/>
          </reference>
        </references>
      </pivotArea>
    </format>
    <format dxfId="983">
      <pivotArea dataOnly="0" labelOnly="1" fieldPosition="0">
        <references count="5">
          <reference field="8" count="1">
            <x v="32"/>
          </reference>
          <reference field="6" count="1" selected="false">
            <x v="7"/>
          </reference>
          <reference field="5" count="1" selected="false">
            <x v="9"/>
          </reference>
          <reference field="3" count="1" selected="false">
            <x v="1"/>
          </reference>
          <reference field="2" count="1" selected="false">
            <x v="1"/>
          </reference>
        </references>
      </pivotArea>
    </format>
    <format dxfId="984">
      <pivotArea dataOnly="0" labelOnly="1" fieldPosition="0">
        <references count="5">
          <reference field="8" count="1">
            <x v="3"/>
          </reference>
          <reference field="6" count="1" selected="false">
            <x v="6"/>
          </reference>
          <reference field="5" count="1" selected="false">
            <x v="10"/>
          </reference>
          <reference field="3" count="1" selected="false">
            <x v="1"/>
          </reference>
          <reference field="2" count="1" selected="false">
            <x v="1"/>
          </reference>
        </references>
      </pivotArea>
    </format>
    <format dxfId="985">
      <pivotArea dataOnly="0" labelOnly="1" fieldPosition="0">
        <references count="5">
          <reference field="8" count="1">
            <x v="69"/>
          </reference>
          <reference field="6" count="1" selected="false">
            <x v="10"/>
          </reference>
          <reference field="5" count="1" selected="false">
            <x v="29"/>
          </reference>
          <reference field="3" count="1" selected="false">
            <x v="1"/>
          </reference>
          <reference field="2" count="1" selected="false">
            <x v="1"/>
          </reference>
        </references>
      </pivotArea>
    </format>
    <format dxfId="986">
      <pivotArea dataOnly="0" labelOnly="1" fieldPosition="0">
        <references count="5">
          <reference field="8" count="1">
            <x v="31"/>
          </reference>
          <reference field="6" count="1" selected="false">
            <x v="19"/>
          </reference>
          <reference field="5" count="1" selected="false">
            <x v="1"/>
          </reference>
          <reference field="3" count="1" selected="false">
            <x v="2"/>
          </reference>
          <reference field="2" count="1" selected="false">
            <x v="1"/>
          </reference>
        </references>
      </pivotArea>
    </format>
    <format dxfId="987">
      <pivotArea dataOnly="0" labelOnly="1" fieldPosition="0">
        <references count="5">
          <reference field="8" count="1">
            <x v="26"/>
          </reference>
          <reference field="6" count="1" selected="false">
            <x v="23"/>
          </reference>
          <reference field="5" count="1" selected="false">
            <x v="2"/>
          </reference>
          <reference field="3" count="1" selected="false">
            <x v="2"/>
          </reference>
          <reference field="2" count="1" selected="false">
            <x v="1"/>
          </reference>
        </references>
      </pivotArea>
    </format>
    <format dxfId="988">
      <pivotArea dataOnly="0" labelOnly="1" fieldPosition="0">
        <references count="5">
          <reference field="8" count="1">
            <x v="114"/>
          </reference>
          <reference field="6" count="1" selected="false">
            <x v="20"/>
          </reference>
          <reference field="5" count="1" selected="false">
            <x v="4"/>
          </reference>
          <reference field="3" count="1" selected="false">
            <x v="2"/>
          </reference>
          <reference field="2" count="1" selected="false">
            <x v="1"/>
          </reference>
        </references>
      </pivotArea>
    </format>
    <format dxfId="989">
      <pivotArea dataOnly="0" labelOnly="1" fieldPosition="0">
        <references count="5">
          <reference field="8" count="1">
            <x v="70"/>
          </reference>
          <reference field="6" count="1" selected="false">
            <x v="22"/>
          </reference>
          <reference field="5" count="1" selected="false">
            <x v="7"/>
          </reference>
          <reference field="3" count="1" selected="false">
            <x v="2"/>
          </reference>
          <reference field="2" count="1" selected="false">
            <x v="1"/>
          </reference>
        </references>
      </pivotArea>
    </format>
    <format dxfId="990">
      <pivotArea dataOnly="0" labelOnly="1" fieldPosition="0">
        <references count="5">
          <reference field="8" count="1">
            <x v="75"/>
          </reference>
          <reference field="6" count="1" selected="false">
            <x v="14"/>
          </reference>
          <reference field="5" count="1" selected="false">
            <x v="14"/>
          </reference>
          <reference field="3" count="1" selected="false">
            <x v="2"/>
          </reference>
          <reference field="2" count="1" selected="false">
            <x v="1"/>
          </reference>
        </references>
      </pivotArea>
    </format>
    <format dxfId="991">
      <pivotArea dataOnly="0" labelOnly="1" fieldPosition="0">
        <references count="5">
          <reference field="8" count="1">
            <x v="76"/>
          </reference>
          <reference field="6" count="1" selected="false">
            <x v="14"/>
          </reference>
          <reference field="5" count="1" selected="false">
            <x v="14"/>
          </reference>
          <reference field="3" count="1" selected="false">
            <x v="2"/>
          </reference>
          <reference field="2" count="1" selected="false">
            <x v="1"/>
          </reference>
        </references>
      </pivotArea>
    </format>
    <format dxfId="992">
      <pivotArea dataOnly="0" labelOnly="1" fieldPosition="0">
        <references count="5">
          <reference field="8" count="1">
            <x v="113"/>
          </reference>
          <reference field="6" count="1" selected="false">
            <x v="17"/>
          </reference>
          <reference field="5" count="1" selected="false">
            <x v="33"/>
          </reference>
          <reference field="3" count="1" selected="false">
            <x v="2"/>
          </reference>
          <reference field="2" count="1" selected="false">
            <x v="1"/>
          </reference>
        </references>
      </pivotArea>
    </format>
    <format dxfId="993">
      <pivotArea dataOnly="0" labelOnly="1" fieldPosition="0">
        <references count="5">
          <reference field="8" count="1">
            <x v="40"/>
          </reference>
          <reference field="6" count="1" selected="false">
            <x v="2"/>
          </reference>
          <reference field="5" count="1" selected="false">
            <x v="44"/>
          </reference>
          <reference field="3" count="1" selected="false">
            <x v="0"/>
          </reference>
          <reference field="2" count="1" selected="false">
            <x v="2"/>
          </reference>
        </references>
      </pivotArea>
    </format>
    <format dxfId="994">
      <pivotArea dataOnly="0" labelOnly="1" fieldPosition="0">
        <references count="5">
          <reference field="8" count="1">
            <x v="3"/>
          </reference>
          <reference field="6" count="1" selected="false">
            <x v="6"/>
          </reference>
          <reference field="5" count="1" selected="false">
            <x v="10"/>
          </reference>
          <reference field="3" count="1" selected="false">
            <x v="1"/>
          </reference>
          <reference field="2" count="1" selected="false">
            <x v="2"/>
          </reference>
        </references>
      </pivotArea>
    </format>
    <format dxfId="995">
      <pivotArea dataOnly="0" labelOnly="1" fieldPosition="0">
        <references count="5">
          <reference field="8" count="1">
            <x v="41"/>
          </reference>
          <reference field="6" count="1" selected="false">
            <x v="9"/>
          </reference>
          <reference field="5" count="1" selected="false">
            <x v="30"/>
          </reference>
          <reference field="3" count="1" selected="false">
            <x v="1"/>
          </reference>
          <reference field="2" count="1" selected="false">
            <x v="2"/>
          </reference>
        </references>
      </pivotArea>
    </format>
    <format dxfId="996">
      <pivotArea dataOnly="0" labelOnly="1" fieldPosition="0">
        <references count="5">
          <reference field="8" count="1">
            <x v="42"/>
          </reference>
          <reference field="6" count="1" selected="false">
            <x v="19"/>
          </reference>
          <reference field="5" count="1" selected="false">
            <x v="1"/>
          </reference>
          <reference field="3" count="1" selected="false">
            <x v="2"/>
          </reference>
          <reference field="2" count="1" selected="false">
            <x v="2"/>
          </reference>
        </references>
      </pivotArea>
    </format>
    <format dxfId="997">
      <pivotArea dataOnly="0" labelOnly="1" fieldPosition="0">
        <references count="5">
          <reference field="8" count="1">
            <x v="2"/>
          </reference>
          <reference field="6" count="1" selected="false">
            <x v="21"/>
          </reference>
          <reference field="5" count="1" selected="false">
            <x v="13"/>
          </reference>
          <reference field="3" count="1" selected="false">
            <x v="2"/>
          </reference>
          <reference field="2" count="1" selected="false">
            <x v="2"/>
          </reference>
        </references>
      </pivotArea>
    </format>
    <format dxfId="998">
      <pivotArea dataOnly="0" labelOnly="1" fieldPosition="0">
        <references count="5">
          <reference field="8" count="1">
            <x v="45"/>
          </reference>
          <reference field="6" count="1" selected="false">
            <x v="21"/>
          </reference>
          <reference field="5" count="1" selected="false">
            <x v="13"/>
          </reference>
          <reference field="3" count="1" selected="false">
            <x v="2"/>
          </reference>
          <reference field="2" count="1" selected="false">
            <x v="2"/>
          </reference>
        </references>
      </pivotArea>
    </format>
    <format dxfId="999">
      <pivotArea dataOnly="0" labelOnly="1" fieldPosition="0">
        <references count="5">
          <reference field="8" count="1">
            <x v="8"/>
          </reference>
          <reference field="6" count="1" selected="false">
            <x v="1"/>
          </reference>
          <reference field="5" count="1" selected="false">
            <x v="40"/>
          </reference>
          <reference field="3" count="1" selected="false">
            <x v="0"/>
          </reference>
          <reference field="2" count="1" selected="false">
            <x v="3"/>
          </reference>
        </references>
      </pivotArea>
    </format>
    <format dxfId="1000">
      <pivotArea dataOnly="0" labelOnly="1" fieldPosition="0">
        <references count="5">
          <reference field="8" count="1">
            <x v="9"/>
          </reference>
          <reference field="6" count="1" selected="false">
            <x v="3"/>
          </reference>
          <reference field="5" count="1" selected="false">
            <x v="42"/>
          </reference>
          <reference field="3" count="1" selected="false">
            <x v="0"/>
          </reference>
          <reference field="2" count="1" selected="false">
            <x v="3"/>
          </reference>
        </references>
      </pivotArea>
    </format>
    <format dxfId="1001">
      <pivotArea dataOnly="0" labelOnly="1" fieldPosition="0">
        <references count="5">
          <reference field="8" count="1">
            <x v="7"/>
          </reference>
          <reference field="6" count="1" selected="false">
            <x v="2"/>
          </reference>
          <reference field="5" count="1" selected="false">
            <x v="44"/>
          </reference>
          <reference field="3" count="1" selected="false">
            <x v="0"/>
          </reference>
          <reference field="2" count="1" selected="false">
            <x v="3"/>
          </reference>
        </references>
      </pivotArea>
    </format>
    <format dxfId="1002">
      <pivotArea dataOnly="0" labelOnly="1" fieldPosition="0">
        <references count="5">
          <reference field="8" count="1">
            <x v="3"/>
          </reference>
          <reference field="6" count="1" selected="false">
            <x v="6"/>
          </reference>
          <reference field="5" count="1" selected="false">
            <x v="10"/>
          </reference>
          <reference field="3" count="1" selected="false">
            <x v="1"/>
          </reference>
          <reference field="2" count="1" selected="false">
            <x v="3"/>
          </reference>
        </references>
      </pivotArea>
    </format>
    <format dxfId="1003">
      <pivotArea dataOnly="0" labelOnly="1" fieldPosition="0">
        <references count="5">
          <reference field="8" count="1">
            <x v="12"/>
          </reference>
          <reference field="6" count="1" selected="false">
            <x v="5"/>
          </reference>
          <reference field="5" count="1" selected="false">
            <x v="27"/>
          </reference>
          <reference field="3" count="1" selected="false">
            <x v="1"/>
          </reference>
          <reference field="2" count="1" selected="false">
            <x v="3"/>
          </reference>
        </references>
      </pivotArea>
    </format>
    <format dxfId="1004">
      <pivotArea dataOnly="0" labelOnly="1" fieldPosition="0">
        <references count="5">
          <reference field="8" count="1">
            <x v="11"/>
          </reference>
          <reference field="6" count="1" selected="false">
            <x v="10"/>
          </reference>
          <reference field="5" count="1" selected="false">
            <x v="29"/>
          </reference>
          <reference field="3" count="1" selected="false">
            <x v="1"/>
          </reference>
          <reference field="2" count="1" selected="false">
            <x v="3"/>
          </reference>
        </references>
      </pivotArea>
    </format>
    <format dxfId="1005">
      <pivotArea dataOnly="0" labelOnly="1" fieldPosition="0">
        <references count="5">
          <reference field="8" count="1">
            <x v="10"/>
          </reference>
          <reference field="6" count="1" selected="false">
            <x v="9"/>
          </reference>
          <reference field="5" count="1" selected="false">
            <x v="30"/>
          </reference>
          <reference field="3" count="1" selected="false">
            <x v="1"/>
          </reference>
          <reference field="2" count="1" selected="false">
            <x v="3"/>
          </reference>
        </references>
      </pivotArea>
    </format>
    <format dxfId="1006">
      <pivotArea dataOnly="0" labelOnly="1" fieldPosition="0">
        <references count="5">
          <reference field="8" count="1">
            <x v="6"/>
          </reference>
          <reference field="6" count="1" selected="false">
            <x v="19"/>
          </reference>
          <reference field="5" count="1" selected="false">
            <x v="1"/>
          </reference>
          <reference field="3" count="1" selected="false">
            <x v="2"/>
          </reference>
          <reference field="2" count="1" selected="false">
            <x v="3"/>
          </reference>
        </references>
      </pivotArea>
    </format>
    <format dxfId="1007">
      <pivotArea dataOnly="0" labelOnly="1" fieldPosition="0">
        <references count="5">
          <reference field="8" count="1">
            <x v="92"/>
          </reference>
          <reference field="6" count="1" selected="false">
            <x v="20"/>
          </reference>
          <reference field="5" count="1" selected="false">
            <x v="4"/>
          </reference>
          <reference field="3" count="1" selected="false">
            <x v="2"/>
          </reference>
          <reference field="2" count="1" selected="false">
            <x v="3"/>
          </reference>
        </references>
      </pivotArea>
    </format>
    <format dxfId="1008">
      <pivotArea dataOnly="0" labelOnly="1" fieldPosition="0">
        <references count="5">
          <reference field="8" count="1">
            <x v="5"/>
          </reference>
          <reference field="6" count="1" selected="false">
            <x v="21"/>
          </reference>
          <reference field="5" count="1" selected="false">
            <x v="13"/>
          </reference>
          <reference field="3" count="1" selected="false">
            <x v="2"/>
          </reference>
          <reference field="2" count="1" selected="false">
            <x v="3"/>
          </reference>
        </references>
      </pivotArea>
    </format>
    <format dxfId="1009">
      <pivotArea dataOnly="0" labelOnly="1" fieldPosition="0">
        <references count="5">
          <reference field="8" count="1">
            <x v="39"/>
          </reference>
          <reference field="6" count="1" selected="false">
            <x v="21"/>
          </reference>
          <reference field="5" count="1" selected="false">
            <x v="13"/>
          </reference>
          <reference field="3" count="1" selected="false">
            <x v="2"/>
          </reference>
          <reference field="2" count="1" selected="false">
            <x v="3"/>
          </reference>
        </references>
      </pivotArea>
    </format>
    <format dxfId="1010">
      <pivotArea dataOnly="0" labelOnly="1" fieldPosition="0">
        <references count="5">
          <reference field="8" count="1">
            <x v="13"/>
          </reference>
          <reference field="6" count="1" selected="false">
            <x v="14"/>
          </reference>
          <reference field="5" count="1" selected="false">
            <x v="14"/>
          </reference>
          <reference field="3" count="1" selected="false">
            <x v="2"/>
          </reference>
          <reference field="2" count="1" selected="false">
            <x v="3"/>
          </reference>
        </references>
      </pivotArea>
    </format>
    <format dxfId="1011">
      <pivotArea dataOnly="0" labelOnly="1" fieldPosition="0">
        <references count="5">
          <reference field="8" count="1">
            <x v="90"/>
          </reference>
          <reference field="6" count="1" selected="false">
            <x v="16"/>
          </reference>
          <reference field="5" count="1" selected="false">
            <x v="32"/>
          </reference>
          <reference field="3" count="1" selected="false">
            <x v="2"/>
          </reference>
          <reference field="2" count="1" selected="false">
            <x v="3"/>
          </reference>
        </references>
      </pivotArea>
    </format>
    <format dxfId="1012">
      <pivotArea dataOnly="0" labelOnly="1" fieldPosition="0">
        <references count="5">
          <reference field="8" count="1">
            <x v="91"/>
          </reference>
          <reference field="6" count="1" selected="false">
            <x v="17"/>
          </reference>
          <reference field="5" count="1" selected="false">
            <x v="33"/>
          </reference>
          <reference field="3" count="1" selected="false">
            <x v="2"/>
          </reference>
          <reference field="2" count="1" selected="false">
            <x v="3"/>
          </reference>
        </references>
      </pivotArea>
    </format>
    <format dxfId="1013">
      <pivotArea dataOnly="0" labelOnly="1" fieldPosition="0">
        <references count="5">
          <reference field="8" count="1">
            <x v="54"/>
          </reference>
          <reference field="6" count="1" selected="false">
            <x v="1"/>
          </reference>
          <reference field="5" count="1" selected="false">
            <x v="40"/>
          </reference>
          <reference field="3" count="1" selected="false">
            <x v="0"/>
          </reference>
          <reference field="2" count="1" selected="false">
            <x v="4"/>
          </reference>
        </references>
      </pivotArea>
    </format>
    <format dxfId="1014">
      <pivotArea dataOnly="0" labelOnly="1" fieldPosition="0">
        <references count="5">
          <reference field="8" count="1">
            <x v="55"/>
          </reference>
          <reference field="6" count="1" selected="false">
            <x v="3"/>
          </reference>
          <reference field="5" count="1" selected="false">
            <x v="42"/>
          </reference>
          <reference field="3" count="1" selected="false">
            <x v="0"/>
          </reference>
          <reference field="2" count="1" selected="false">
            <x v="4"/>
          </reference>
        </references>
      </pivotArea>
    </format>
    <format dxfId="1015">
      <pivotArea dataOnly="0" labelOnly="1" fieldPosition="0">
        <references count="5">
          <reference field="8" count="1">
            <x v="53"/>
          </reference>
          <reference field="6" count="1" selected="false">
            <x v="2"/>
          </reference>
          <reference field="5" count="1" selected="false">
            <x v="44"/>
          </reference>
          <reference field="3" count="1" selected="false">
            <x v="0"/>
          </reference>
          <reference field="2" count="1" selected="false">
            <x v="4"/>
          </reference>
        </references>
      </pivotArea>
    </format>
    <format dxfId="1016">
      <pivotArea dataOnly="0" labelOnly="1" fieldPosition="0">
        <references count="5">
          <reference field="8" count="1">
            <x v="3"/>
          </reference>
          <reference field="6" count="1" selected="false">
            <x v="6"/>
          </reference>
          <reference field="5" count="1" selected="false">
            <x v="10"/>
          </reference>
          <reference field="3" count="1" selected="false">
            <x v="1"/>
          </reference>
          <reference field="2" count="1" selected="false">
            <x v="4"/>
          </reference>
        </references>
      </pivotArea>
    </format>
    <format dxfId="1017">
      <pivotArea dataOnly="0" labelOnly="1" fieldPosition="0">
        <references count="5">
          <reference field="8" count="1">
            <x v="58"/>
          </reference>
          <reference field="6" count="1" selected="false">
            <x v="13"/>
          </reference>
          <reference field="5" count="1" selected="false">
            <x v="11"/>
          </reference>
          <reference field="3" count="1" selected="false">
            <x v="1"/>
          </reference>
          <reference field="2" count="1" selected="false">
            <x v="4"/>
          </reference>
        </references>
      </pivotArea>
    </format>
    <format dxfId="1018">
      <pivotArea dataOnly="0" labelOnly="1" fieldPosition="0">
        <references count="5">
          <reference field="8" count="1">
            <x v="57"/>
          </reference>
          <reference field="6" count="1" selected="false">
            <x v="5"/>
          </reference>
          <reference field="5" count="1" selected="false">
            <x v="27"/>
          </reference>
          <reference field="3" count="1" selected="false">
            <x v="1"/>
          </reference>
          <reference field="2" count="1" selected="false">
            <x v="4"/>
          </reference>
        </references>
      </pivotArea>
    </format>
    <format dxfId="1019">
      <pivotArea dataOnly="0" labelOnly="1" fieldPosition="0">
        <references count="5">
          <reference field="8" count="1">
            <x v="24"/>
          </reference>
          <reference field="6" count="1" selected="false">
            <x v="23"/>
          </reference>
          <reference field="5" count="1" selected="false">
            <x v="1"/>
          </reference>
          <reference field="3" count="1" selected="false">
            <x v="2"/>
          </reference>
          <reference field="2" count="1" selected="false">
            <x v="4"/>
          </reference>
        </references>
      </pivotArea>
    </format>
    <format dxfId="1020">
      <pivotArea dataOnly="0" labelOnly="1" fieldPosition="0">
        <references count="5">
          <reference field="8" count="1">
            <x v="52"/>
          </reference>
          <reference field="6" count="1" selected="false">
            <x v="23"/>
          </reference>
          <reference field="5" count="1" selected="false">
            <x v="1"/>
          </reference>
          <reference field="3" count="1" selected="false">
            <x v="2"/>
          </reference>
          <reference field="2" count="1" selected="false">
            <x v="4"/>
          </reference>
        </references>
      </pivotArea>
    </format>
    <format dxfId="1021">
      <pivotArea dataOnly="0" labelOnly="1" fieldPosition="0">
        <references count="5">
          <reference field="8" count="1">
            <x v="106"/>
          </reference>
          <reference field="6" count="1" selected="false">
            <x v="20"/>
          </reference>
          <reference field="5" count="1" selected="false">
            <x v="4"/>
          </reference>
          <reference field="3" count="1" selected="false">
            <x v="2"/>
          </reference>
          <reference field="2" count="1" selected="false">
            <x v="4"/>
          </reference>
        </references>
      </pivotArea>
    </format>
    <format dxfId="1022">
      <pivotArea dataOnly="0" labelOnly="1" fieldPosition="0">
        <references count="5">
          <reference field="8" count="1">
            <x v="4"/>
          </reference>
          <reference field="6" count="1" selected="false">
            <x v="21"/>
          </reference>
          <reference field="5" count="1" selected="false">
            <x v="13"/>
          </reference>
          <reference field="3" count="1" selected="false">
            <x v="2"/>
          </reference>
          <reference field="2" count="1" selected="false">
            <x v="4"/>
          </reference>
        </references>
      </pivotArea>
    </format>
    <format dxfId="1023">
      <pivotArea dataOnly="0" labelOnly="1" fieldPosition="0">
        <references count="5">
          <reference field="8" count="1">
            <x v="105"/>
          </reference>
          <reference field="6" count="1" selected="false">
            <x v="17"/>
          </reference>
          <reference field="5" count="1" selected="false">
            <x v="33"/>
          </reference>
          <reference field="3" count="1" selected="false">
            <x v="2"/>
          </reference>
          <reference field="2" count="1" selected="false">
            <x v="4"/>
          </reference>
        </references>
      </pivotArea>
    </format>
    <format dxfId="1024">
      <pivotArea dataOnly="0" labelOnly="1" fieldPosition="0">
        <references count="5">
          <reference field="8" count="1">
            <x v="16"/>
          </reference>
          <reference field="6" count="1" selected="false">
            <x v="3"/>
          </reference>
          <reference field="5" count="1" selected="false">
            <x v="42"/>
          </reference>
          <reference field="3" count="1" selected="false">
            <x v="0"/>
          </reference>
          <reference field="2" count="1" selected="false">
            <x v="5"/>
          </reference>
        </references>
      </pivotArea>
    </format>
    <format dxfId="1025">
      <pivotArea dataOnly="0" labelOnly="1" fieldPosition="0">
        <references count="5">
          <reference field="8" count="1">
            <x v="3"/>
          </reference>
          <reference field="6" count="1" selected="false">
            <x v="6"/>
          </reference>
          <reference field="5" count="1" selected="false">
            <x v="10"/>
          </reference>
          <reference field="3" count="1" selected="false">
            <x v="1"/>
          </reference>
          <reference field="2" count="1" selected="false">
            <x v="5"/>
          </reference>
        </references>
      </pivotArea>
    </format>
    <format dxfId="1026">
      <pivotArea dataOnly="0" labelOnly="1" fieldPosition="0">
        <references count="5">
          <reference field="8" count="1">
            <x v="18"/>
          </reference>
          <reference field="6" count="1" selected="false">
            <x v="12"/>
          </reference>
          <reference field="5" count="1" selected="false">
            <x v="12"/>
          </reference>
          <reference field="3" count="1" selected="false">
            <x v="1"/>
          </reference>
          <reference field="2" count="1" selected="false">
            <x v="5"/>
          </reference>
        </references>
      </pivotArea>
    </format>
    <format dxfId="1027">
      <pivotArea dataOnly="0" labelOnly="1" fieldPosition="0">
        <references count="5">
          <reference field="8" count="1">
            <x v="23"/>
          </reference>
          <reference field="6" count="1" selected="false">
            <x v="5"/>
          </reference>
          <reference field="5" count="1" selected="false">
            <x v="27"/>
          </reference>
          <reference field="3" count="1" selected="false">
            <x v="1"/>
          </reference>
          <reference field="2" count="1" selected="false">
            <x v="5"/>
          </reference>
        </references>
      </pivotArea>
    </format>
    <format dxfId="1028">
      <pivotArea dataOnly="0" labelOnly="1" fieldPosition="0">
        <references count="5">
          <reference field="8" count="1">
            <x v="17"/>
          </reference>
          <reference field="6" count="1" selected="false">
            <x v="10"/>
          </reference>
          <reference field="5" count="1" selected="false">
            <x v="29"/>
          </reference>
          <reference field="3" count="1" selected="false">
            <x v="1"/>
          </reference>
          <reference field="2" count="1" selected="false">
            <x v="5"/>
          </reference>
        </references>
      </pivotArea>
    </format>
    <format dxfId="1029">
      <pivotArea dataOnly="0" labelOnly="1" fieldPosition="0">
        <references count="5">
          <reference field="8" count="1">
            <x v="19"/>
          </reference>
          <reference field="6" count="1" selected="false">
            <x v="19"/>
          </reference>
          <reference field="5" count="1" selected="false">
            <x v="1"/>
          </reference>
          <reference field="3" count="1" selected="false">
            <x v="2"/>
          </reference>
          <reference field="2" count="1" selected="false">
            <x v="5"/>
          </reference>
        </references>
      </pivotArea>
    </format>
    <format dxfId="1030">
      <pivotArea dataOnly="0" labelOnly="1" fieldPosition="0">
        <references count="5">
          <reference field="8" count="1">
            <x v="97"/>
          </reference>
          <reference field="6" count="1" selected="false">
            <x v="20"/>
          </reference>
          <reference field="5" count="1" selected="false">
            <x v="4"/>
          </reference>
          <reference field="3" count="1" selected="false">
            <x v="2"/>
          </reference>
          <reference field="2" count="1" selected="false">
            <x v="5"/>
          </reference>
        </references>
      </pivotArea>
    </format>
    <format dxfId="1031">
      <pivotArea dataOnly="0" labelOnly="1" fieldPosition="0">
        <references count="5">
          <reference field="8" count="1">
            <x v="95"/>
          </reference>
          <reference field="6" count="1" selected="false">
            <x v="16"/>
          </reference>
          <reference field="5" count="1" selected="false">
            <x v="32"/>
          </reference>
          <reference field="3" count="1" selected="false">
            <x v="2"/>
          </reference>
          <reference field="2" count="1" selected="false">
            <x v="5"/>
          </reference>
        </references>
      </pivotArea>
    </format>
    <format dxfId="1032">
      <pivotArea dataOnly="0" labelOnly="1" fieldPosition="0">
        <references count="5">
          <reference field="8" count="1">
            <x v="96"/>
          </reference>
          <reference field="6" count="1" selected="false">
            <x v="17"/>
          </reference>
          <reference field="5" count="1" selected="false">
            <x v="33"/>
          </reference>
          <reference field="3" count="1" selected="false">
            <x v="2"/>
          </reference>
          <reference field="2" count="1" selected="false">
            <x v="5"/>
          </reference>
        </references>
      </pivotArea>
    </format>
    <format dxfId="1033">
      <pivotArea dataOnly="0" labelOnly="1" fieldPosition="0">
        <references count="5">
          <reference field="8" count="1">
            <x v="51"/>
          </reference>
          <reference field="6" count="1" selected="false">
            <x v="4"/>
          </reference>
          <reference field="5" count="1" selected="false">
            <x v="43"/>
          </reference>
          <reference field="3" count="1" selected="false">
            <x v="0"/>
          </reference>
          <reference field="2" count="1" selected="false">
            <x v="6"/>
          </reference>
        </references>
      </pivotArea>
    </format>
    <format dxfId="1034">
      <pivotArea dataOnly="0" labelOnly="1" fieldPosition="0">
        <references count="5">
          <reference field="8" count="1">
            <x v="62"/>
          </reference>
          <reference field="6" count="1" selected="false">
            <x v="7"/>
          </reference>
          <reference field="5" count="1" selected="false">
            <x v="9"/>
          </reference>
          <reference field="3" count="1" selected="false">
            <x v="1"/>
          </reference>
          <reference field="2" count="1" selected="false">
            <x v="6"/>
          </reference>
        </references>
      </pivotArea>
    </format>
    <format dxfId="1035">
      <pivotArea dataOnly="0" labelOnly="1" fieldPosition="0">
        <references count="5">
          <reference field="8" count="1">
            <x v="60"/>
          </reference>
          <reference field="6" count="1" selected="false">
            <x v="12"/>
          </reference>
          <reference field="5" count="1" selected="false">
            <x v="12"/>
          </reference>
          <reference field="3" count="1" selected="false">
            <x v="1"/>
          </reference>
          <reference field="2" count="1" selected="false">
            <x v="6"/>
          </reference>
        </references>
      </pivotArea>
    </format>
    <format dxfId="1036">
      <pivotArea dataOnly="0" labelOnly="1" fieldPosition="0">
        <references count="5">
          <reference field="8" count="1">
            <x v="63"/>
          </reference>
          <reference field="6" count="1" selected="false">
            <x v="5"/>
          </reference>
          <reference field="5" count="1" selected="false">
            <x v="27"/>
          </reference>
          <reference field="3" count="1" selected="false">
            <x v="1"/>
          </reference>
          <reference field="2" count="1" selected="false">
            <x v="6"/>
          </reference>
        </references>
      </pivotArea>
    </format>
    <format dxfId="1037">
      <pivotArea dataOnly="0" labelOnly="1" fieldPosition="0">
        <references count="5">
          <reference field="8" count="1">
            <x v="67"/>
          </reference>
          <reference field="6" count="1" selected="false">
            <x v="8"/>
          </reference>
          <reference field="5" count="1" selected="false">
            <x v="28"/>
          </reference>
          <reference field="3" count="1" selected="false">
            <x v="1"/>
          </reference>
          <reference field="2" count="1" selected="false">
            <x v="6"/>
          </reference>
        </references>
      </pivotArea>
    </format>
    <format dxfId="1038">
      <pivotArea dataOnly="0" labelOnly="1" fieldPosition="0">
        <references count="5">
          <reference field="8" count="1">
            <x v="59"/>
          </reference>
          <reference field="6" count="1" selected="false">
            <x v="10"/>
          </reference>
          <reference field="5" count="1" selected="false">
            <x v="29"/>
          </reference>
          <reference field="3" count="1" selected="false">
            <x v="1"/>
          </reference>
          <reference field="2" count="1" selected="false">
            <x v="6"/>
          </reference>
        </references>
      </pivotArea>
    </format>
    <format dxfId="1039">
      <pivotArea dataOnly="0" labelOnly="1" fieldPosition="0">
        <references count="5">
          <reference field="8" count="1">
            <x v="0"/>
          </reference>
          <reference field="6" count="1" selected="false">
            <x v="22"/>
          </reference>
          <reference field="5" count="1" selected="false">
            <x v="7"/>
          </reference>
          <reference field="3" count="1" selected="false">
            <x v="2"/>
          </reference>
          <reference field="2" count="1" selected="false">
            <x v="6"/>
          </reference>
        </references>
      </pivotArea>
    </format>
    <format dxfId="1040">
      <pivotArea dataOnly="0" labelOnly="1" fieldPosition="0">
        <references count="5">
          <reference field="8" count="1">
            <x v="109"/>
          </reference>
          <reference field="6" count="1" selected="false">
            <x v="16"/>
          </reference>
          <reference field="5" count="1" selected="false">
            <x v="32"/>
          </reference>
          <reference field="3" count="1" selected="false">
            <x v="2"/>
          </reference>
          <reference field="2" count="1" selected="false">
            <x v="6"/>
          </reference>
        </references>
      </pivotArea>
    </format>
    <format dxfId="1041">
      <pivotArea dataOnly="0" labelOnly="1" grandRow="1" offset="C1:E1" fieldPosition="0"/>
    </format>
    <format dxfId="1042">
      <pivotArea field="5" type="button" dataOnly="0" labelOnly="1" outline="0" fieldPosition="0"/>
    </format>
    <format dxfId="1043">
      <pivotArea field="6" type="button" dataOnly="0" labelOnly="1" outline="0" fieldPosition="0"/>
    </format>
    <format dxfId="1044">
      <pivotArea field="8" type="button" dataOnly="0" labelOnly="1" outline="0" fieldPosition="0"/>
    </format>
    <format dxfId="1045">
      <pivotArea dataOnly="0" labelOnly="1" fieldPosition="0">
        <references count="3">
          <reference field="5" count="1">
            <x v="0"/>
          </reference>
          <reference field="3" count="1" selected="false">
            <x v="0"/>
          </reference>
          <reference field="2" count="1" selected="false">
            <x v="1"/>
          </reference>
        </references>
      </pivotArea>
    </format>
    <format dxfId="1046">
      <pivotArea dataOnly="0" labelOnly="1" fieldPosition="0">
        <references count="3">
          <reference field="5" count="1">
            <x v="9"/>
          </reference>
          <reference field="3" count="1" selected="false">
            <x v="1"/>
          </reference>
          <reference field="2" count="1" selected="false">
            <x v="1"/>
          </reference>
        </references>
      </pivotArea>
    </format>
    <format dxfId="1047">
      <pivotArea dataOnly="0" labelOnly="1" fieldPosition="0">
        <references count="3">
          <reference field="5" count="1">
            <x v="10"/>
          </reference>
          <reference field="3" count="1" selected="false">
            <x v="1"/>
          </reference>
          <reference field="2" count="1" selected="false">
            <x v="1"/>
          </reference>
        </references>
      </pivotArea>
    </format>
    <format dxfId="1048">
      <pivotArea dataOnly="0" labelOnly="1" fieldPosition="0">
        <references count="3">
          <reference field="5" count="1">
            <x v="29"/>
          </reference>
          <reference field="3" count="1" selected="false">
            <x v="1"/>
          </reference>
          <reference field="2" count="1" selected="false">
            <x v="1"/>
          </reference>
        </references>
      </pivotArea>
    </format>
    <format dxfId="1049">
      <pivotArea dataOnly="0" labelOnly="1" fieldPosition="0">
        <references count="3">
          <reference field="5" count="1">
            <x v="1"/>
          </reference>
          <reference field="3" count="1" selected="false">
            <x v="2"/>
          </reference>
          <reference field="2" count="1" selected="false">
            <x v="1"/>
          </reference>
        </references>
      </pivotArea>
    </format>
    <format dxfId="1050">
      <pivotArea dataOnly="0" labelOnly="1" fieldPosition="0">
        <references count="3">
          <reference field="5" count="1">
            <x v="2"/>
          </reference>
          <reference field="3" count="1" selected="false">
            <x v="2"/>
          </reference>
          <reference field="2" count="1" selected="false">
            <x v="1"/>
          </reference>
        </references>
      </pivotArea>
    </format>
    <format dxfId="1051">
      <pivotArea dataOnly="0" labelOnly="1" fieldPosition="0">
        <references count="3">
          <reference field="5" count="1">
            <x v="4"/>
          </reference>
          <reference field="3" count="1" selected="false">
            <x v="2"/>
          </reference>
          <reference field="2" count="1" selected="false">
            <x v="1"/>
          </reference>
        </references>
      </pivotArea>
    </format>
    <format dxfId="1052">
      <pivotArea dataOnly="0" labelOnly="1" fieldPosition="0">
        <references count="3">
          <reference field="5" count="1">
            <x v="7"/>
          </reference>
          <reference field="3" count="1" selected="false">
            <x v="2"/>
          </reference>
          <reference field="2" count="1" selected="false">
            <x v="1"/>
          </reference>
        </references>
      </pivotArea>
    </format>
    <format dxfId="1053">
      <pivotArea dataOnly="0" labelOnly="1" fieldPosition="0">
        <references count="3">
          <reference field="5" count="1">
            <x v="14"/>
          </reference>
          <reference field="3" count="1" selected="false">
            <x v="2"/>
          </reference>
          <reference field="2" count="1" selected="false">
            <x v="1"/>
          </reference>
        </references>
      </pivotArea>
    </format>
    <format dxfId="1054">
      <pivotArea dataOnly="0" labelOnly="1" fieldPosition="0">
        <references count="3">
          <reference field="5" count="1">
            <x v="33"/>
          </reference>
          <reference field="3" count="1" selected="false">
            <x v="2"/>
          </reference>
          <reference field="2" count="1" selected="false">
            <x v="1"/>
          </reference>
        </references>
      </pivotArea>
    </format>
    <format dxfId="1055">
      <pivotArea dataOnly="0" labelOnly="1" fieldPosition="0">
        <references count="3">
          <reference field="5" count="1">
            <x v="44"/>
          </reference>
          <reference field="3" count="1" selected="false">
            <x v="0"/>
          </reference>
          <reference field="2" count="1" selected="false">
            <x v="2"/>
          </reference>
        </references>
      </pivotArea>
    </format>
    <format dxfId="1056">
      <pivotArea dataOnly="0" labelOnly="1" fieldPosition="0">
        <references count="3">
          <reference field="5" count="1">
            <x v="10"/>
          </reference>
          <reference field="3" count="1" selected="false">
            <x v="1"/>
          </reference>
          <reference field="2" count="1" selected="false">
            <x v="2"/>
          </reference>
        </references>
      </pivotArea>
    </format>
    <format dxfId="1057">
      <pivotArea dataOnly="0" labelOnly="1" fieldPosition="0">
        <references count="3">
          <reference field="5" count="1">
            <x v="30"/>
          </reference>
          <reference field="3" count="1" selected="false">
            <x v="1"/>
          </reference>
          <reference field="2" count="1" selected="false">
            <x v="2"/>
          </reference>
        </references>
      </pivotArea>
    </format>
    <format dxfId="1058">
      <pivotArea dataOnly="0" labelOnly="1" fieldPosition="0">
        <references count="3">
          <reference field="5" count="1">
            <x v="1"/>
          </reference>
          <reference field="3" count="1" selected="false">
            <x v="2"/>
          </reference>
          <reference field="2" count="1" selected="false">
            <x v="2"/>
          </reference>
        </references>
      </pivotArea>
    </format>
    <format dxfId="1059">
      <pivotArea dataOnly="0" labelOnly="1" fieldPosition="0">
        <references count="3">
          <reference field="5" count="1">
            <x v="13"/>
          </reference>
          <reference field="3" count="1" selected="false">
            <x v="2"/>
          </reference>
          <reference field="2" count="1" selected="false">
            <x v="2"/>
          </reference>
        </references>
      </pivotArea>
    </format>
    <format dxfId="1060">
      <pivotArea dataOnly="0" labelOnly="1" fieldPosition="0">
        <references count="3">
          <reference field="5" count="1">
            <x v="40"/>
          </reference>
          <reference field="3" count="1" selected="false">
            <x v="0"/>
          </reference>
          <reference field="2" count="1" selected="false">
            <x v="3"/>
          </reference>
        </references>
      </pivotArea>
    </format>
    <format dxfId="1061">
      <pivotArea dataOnly="0" labelOnly="1" fieldPosition="0">
        <references count="3">
          <reference field="5" count="1">
            <x v="42"/>
          </reference>
          <reference field="3" count="1" selected="false">
            <x v="0"/>
          </reference>
          <reference field="2" count="1" selected="false">
            <x v="3"/>
          </reference>
        </references>
      </pivotArea>
    </format>
    <format dxfId="1062">
      <pivotArea dataOnly="0" labelOnly="1" fieldPosition="0">
        <references count="3">
          <reference field="5" count="1">
            <x v="44"/>
          </reference>
          <reference field="3" count="1" selected="false">
            <x v="0"/>
          </reference>
          <reference field="2" count="1" selected="false">
            <x v="3"/>
          </reference>
        </references>
      </pivotArea>
    </format>
    <format dxfId="1063">
      <pivotArea dataOnly="0" labelOnly="1" fieldPosition="0">
        <references count="3">
          <reference field="5" count="1">
            <x v="10"/>
          </reference>
          <reference field="3" count="1" selected="false">
            <x v="1"/>
          </reference>
          <reference field="2" count="1" selected="false">
            <x v="3"/>
          </reference>
        </references>
      </pivotArea>
    </format>
    <format dxfId="1064">
      <pivotArea dataOnly="0" labelOnly="1" fieldPosition="0">
        <references count="3">
          <reference field="5" count="1">
            <x v="27"/>
          </reference>
          <reference field="3" count="1" selected="false">
            <x v="1"/>
          </reference>
          <reference field="2" count="1" selected="false">
            <x v="3"/>
          </reference>
        </references>
      </pivotArea>
    </format>
    <format dxfId="1065">
      <pivotArea dataOnly="0" labelOnly="1" fieldPosition="0">
        <references count="3">
          <reference field="5" count="1">
            <x v="29"/>
          </reference>
          <reference field="3" count="1" selected="false">
            <x v="1"/>
          </reference>
          <reference field="2" count="1" selected="false">
            <x v="3"/>
          </reference>
        </references>
      </pivotArea>
    </format>
    <format dxfId="1066">
      <pivotArea dataOnly="0" labelOnly="1" fieldPosition="0">
        <references count="3">
          <reference field="5" count="1">
            <x v="30"/>
          </reference>
          <reference field="3" count="1" selected="false">
            <x v="1"/>
          </reference>
          <reference field="2" count="1" selected="false">
            <x v="3"/>
          </reference>
        </references>
      </pivotArea>
    </format>
    <format dxfId="1067">
      <pivotArea dataOnly="0" labelOnly="1" fieldPosition="0">
        <references count="3">
          <reference field="5" count="1">
            <x v="1"/>
          </reference>
          <reference field="3" count="1" selected="false">
            <x v="2"/>
          </reference>
          <reference field="2" count="1" selected="false">
            <x v="3"/>
          </reference>
        </references>
      </pivotArea>
    </format>
    <format dxfId="1068">
      <pivotArea dataOnly="0" labelOnly="1" fieldPosition="0">
        <references count="3">
          <reference field="5" count="1">
            <x v="4"/>
          </reference>
          <reference field="3" count="1" selected="false">
            <x v="2"/>
          </reference>
          <reference field="2" count="1" selected="false">
            <x v="3"/>
          </reference>
        </references>
      </pivotArea>
    </format>
    <format dxfId="1069">
      <pivotArea dataOnly="0" labelOnly="1" fieldPosition="0">
        <references count="3">
          <reference field="5" count="1">
            <x v="13"/>
          </reference>
          <reference field="3" count="1" selected="false">
            <x v="2"/>
          </reference>
          <reference field="2" count="1" selected="false">
            <x v="3"/>
          </reference>
        </references>
      </pivotArea>
    </format>
    <format dxfId="1070">
      <pivotArea dataOnly="0" labelOnly="1" fieldPosition="0">
        <references count="3">
          <reference field="5" count="1">
            <x v="14"/>
          </reference>
          <reference field="3" count="1" selected="false">
            <x v="2"/>
          </reference>
          <reference field="2" count="1" selected="false">
            <x v="3"/>
          </reference>
        </references>
      </pivotArea>
    </format>
    <format dxfId="1071">
      <pivotArea dataOnly="0" labelOnly="1" fieldPosition="0">
        <references count="3">
          <reference field="5" count="1">
            <x v="32"/>
          </reference>
          <reference field="3" count="1" selected="false">
            <x v="2"/>
          </reference>
          <reference field="2" count="1" selected="false">
            <x v="3"/>
          </reference>
        </references>
      </pivotArea>
    </format>
    <format dxfId="1072">
      <pivotArea dataOnly="0" labelOnly="1" fieldPosition="0">
        <references count="3">
          <reference field="5" count="1">
            <x v="33"/>
          </reference>
          <reference field="3" count="1" selected="false">
            <x v="2"/>
          </reference>
          <reference field="2" count="1" selected="false">
            <x v="3"/>
          </reference>
        </references>
      </pivotArea>
    </format>
    <format dxfId="1073">
      <pivotArea dataOnly="0" labelOnly="1" fieldPosition="0">
        <references count="3">
          <reference field="5" count="1">
            <x v="40"/>
          </reference>
          <reference field="3" count="1" selected="false">
            <x v="0"/>
          </reference>
          <reference field="2" count="1" selected="false">
            <x v="4"/>
          </reference>
        </references>
      </pivotArea>
    </format>
    <format dxfId="1074">
      <pivotArea dataOnly="0" labelOnly="1" fieldPosition="0">
        <references count="3">
          <reference field="5" count="1">
            <x v="42"/>
          </reference>
          <reference field="3" count="1" selected="false">
            <x v="0"/>
          </reference>
          <reference field="2" count="1" selected="false">
            <x v="4"/>
          </reference>
        </references>
      </pivotArea>
    </format>
    <format dxfId="1075">
      <pivotArea dataOnly="0" labelOnly="1" fieldPosition="0">
        <references count="3">
          <reference field="5" count="1">
            <x v="44"/>
          </reference>
          <reference field="3" count="1" selected="false">
            <x v="0"/>
          </reference>
          <reference field="2" count="1" selected="false">
            <x v="4"/>
          </reference>
        </references>
      </pivotArea>
    </format>
    <format dxfId="1076">
      <pivotArea dataOnly="0" labelOnly="1" fieldPosition="0">
        <references count="3">
          <reference field="5" count="1">
            <x v="10"/>
          </reference>
          <reference field="3" count="1" selected="false">
            <x v="1"/>
          </reference>
          <reference field="2" count="1" selected="false">
            <x v="4"/>
          </reference>
        </references>
      </pivotArea>
    </format>
    <format dxfId="1077">
      <pivotArea dataOnly="0" labelOnly="1" fieldPosition="0">
        <references count="3">
          <reference field="5" count="1">
            <x v="11"/>
          </reference>
          <reference field="3" count="1" selected="false">
            <x v="1"/>
          </reference>
          <reference field="2" count="1" selected="false">
            <x v="4"/>
          </reference>
        </references>
      </pivotArea>
    </format>
    <format dxfId="1078">
      <pivotArea dataOnly="0" labelOnly="1" fieldPosition="0">
        <references count="3">
          <reference field="5" count="1">
            <x v="27"/>
          </reference>
          <reference field="3" count="1" selected="false">
            <x v="1"/>
          </reference>
          <reference field="2" count="1" selected="false">
            <x v="4"/>
          </reference>
        </references>
      </pivotArea>
    </format>
    <format dxfId="1079">
      <pivotArea dataOnly="0" labelOnly="1" fieldPosition="0">
        <references count="3">
          <reference field="5" count="1">
            <x v="1"/>
          </reference>
          <reference field="3" count="1" selected="false">
            <x v="2"/>
          </reference>
          <reference field="2" count="1" selected="false">
            <x v="4"/>
          </reference>
        </references>
      </pivotArea>
    </format>
    <format dxfId="1080">
      <pivotArea dataOnly="0" labelOnly="1" fieldPosition="0">
        <references count="3">
          <reference field="5" count="1">
            <x v="4"/>
          </reference>
          <reference field="3" count="1" selected="false">
            <x v="2"/>
          </reference>
          <reference field="2" count="1" selected="false">
            <x v="4"/>
          </reference>
        </references>
      </pivotArea>
    </format>
    <format dxfId="1081">
      <pivotArea dataOnly="0" labelOnly="1" fieldPosition="0">
        <references count="3">
          <reference field="5" count="1">
            <x v="13"/>
          </reference>
          <reference field="3" count="1" selected="false">
            <x v="2"/>
          </reference>
          <reference field="2" count="1" selected="false">
            <x v="4"/>
          </reference>
        </references>
      </pivotArea>
    </format>
    <format dxfId="1082">
      <pivotArea dataOnly="0" labelOnly="1" fieldPosition="0">
        <references count="3">
          <reference field="5" count="1">
            <x v="33"/>
          </reference>
          <reference field="3" count="1" selected="false">
            <x v="2"/>
          </reference>
          <reference field="2" count="1" selected="false">
            <x v="4"/>
          </reference>
        </references>
      </pivotArea>
    </format>
    <format dxfId="1083">
      <pivotArea dataOnly="0" labelOnly="1" fieldPosition="0">
        <references count="3">
          <reference field="5" count="1">
            <x v="42"/>
          </reference>
          <reference field="3" count="1" selected="false">
            <x v="0"/>
          </reference>
          <reference field="2" count="1" selected="false">
            <x v="5"/>
          </reference>
        </references>
      </pivotArea>
    </format>
    <format dxfId="1084">
      <pivotArea dataOnly="0" labelOnly="1" fieldPosition="0">
        <references count="3">
          <reference field="5" count="1">
            <x v="10"/>
          </reference>
          <reference field="3" count="1" selected="false">
            <x v="1"/>
          </reference>
          <reference field="2" count="1" selected="false">
            <x v="5"/>
          </reference>
        </references>
      </pivotArea>
    </format>
    <format dxfId="1085">
      <pivotArea dataOnly="0" labelOnly="1" fieldPosition="0">
        <references count="3">
          <reference field="5" count="1">
            <x v="12"/>
          </reference>
          <reference field="3" count="1" selected="false">
            <x v="1"/>
          </reference>
          <reference field="2" count="1" selected="false">
            <x v="5"/>
          </reference>
        </references>
      </pivotArea>
    </format>
    <format dxfId="1086">
      <pivotArea dataOnly="0" labelOnly="1" fieldPosition="0">
        <references count="3">
          <reference field="5" count="1">
            <x v="27"/>
          </reference>
          <reference field="3" count="1" selected="false">
            <x v="1"/>
          </reference>
          <reference field="2" count="1" selected="false">
            <x v="5"/>
          </reference>
        </references>
      </pivotArea>
    </format>
    <format dxfId="1087">
      <pivotArea dataOnly="0" labelOnly="1" fieldPosition="0">
        <references count="3">
          <reference field="5" count="1">
            <x v="29"/>
          </reference>
          <reference field="3" count="1" selected="false">
            <x v="1"/>
          </reference>
          <reference field="2" count="1" selected="false">
            <x v="5"/>
          </reference>
        </references>
      </pivotArea>
    </format>
    <format dxfId="1088">
      <pivotArea dataOnly="0" labelOnly="1" fieldPosition="0">
        <references count="3">
          <reference field="5" count="1">
            <x v="1"/>
          </reference>
          <reference field="3" count="1" selected="false">
            <x v="2"/>
          </reference>
          <reference field="2" count="1" selected="false">
            <x v="5"/>
          </reference>
        </references>
      </pivotArea>
    </format>
    <format dxfId="1089">
      <pivotArea dataOnly="0" labelOnly="1" fieldPosition="0">
        <references count="3">
          <reference field="5" count="1">
            <x v="4"/>
          </reference>
          <reference field="3" count="1" selected="false">
            <x v="2"/>
          </reference>
          <reference field="2" count="1" selected="false">
            <x v="5"/>
          </reference>
        </references>
      </pivotArea>
    </format>
    <format dxfId="1090">
      <pivotArea dataOnly="0" labelOnly="1" fieldPosition="0">
        <references count="3">
          <reference field="5" count="1">
            <x v="32"/>
          </reference>
          <reference field="3" count="1" selected="false">
            <x v="2"/>
          </reference>
          <reference field="2" count="1" selected="false">
            <x v="5"/>
          </reference>
        </references>
      </pivotArea>
    </format>
    <format dxfId="1091">
      <pivotArea dataOnly="0" labelOnly="1" fieldPosition="0">
        <references count="3">
          <reference field="5" count="1">
            <x v="33"/>
          </reference>
          <reference field="3" count="1" selected="false">
            <x v="2"/>
          </reference>
          <reference field="2" count="1" selected="false">
            <x v="5"/>
          </reference>
        </references>
      </pivotArea>
    </format>
    <format dxfId="1092">
      <pivotArea dataOnly="0" labelOnly="1" fieldPosition="0">
        <references count="3">
          <reference field="5" count="1">
            <x v="43"/>
          </reference>
          <reference field="3" count="1" selected="false">
            <x v="0"/>
          </reference>
          <reference field="2" count="1" selected="false">
            <x v="6"/>
          </reference>
        </references>
      </pivotArea>
    </format>
    <format dxfId="1093">
      <pivotArea dataOnly="0" labelOnly="1" fieldPosition="0">
        <references count="3">
          <reference field="5" count="1">
            <x v="9"/>
          </reference>
          <reference field="3" count="1" selected="false">
            <x v="1"/>
          </reference>
          <reference field="2" count="1" selected="false">
            <x v="6"/>
          </reference>
        </references>
      </pivotArea>
    </format>
    <format dxfId="1094">
      <pivotArea dataOnly="0" labelOnly="1" fieldPosition="0">
        <references count="3">
          <reference field="5" count="1">
            <x v="12"/>
          </reference>
          <reference field="3" count="1" selected="false">
            <x v="1"/>
          </reference>
          <reference field="2" count="1" selected="false">
            <x v="6"/>
          </reference>
        </references>
      </pivotArea>
    </format>
    <format dxfId="1095">
      <pivotArea dataOnly="0" labelOnly="1" fieldPosition="0">
        <references count="3">
          <reference field="5" count="1">
            <x v="27"/>
          </reference>
          <reference field="3" count="1" selected="false">
            <x v="1"/>
          </reference>
          <reference field="2" count="1" selected="false">
            <x v="6"/>
          </reference>
        </references>
      </pivotArea>
    </format>
    <format dxfId="1096">
      <pivotArea dataOnly="0" labelOnly="1" fieldPosition="0">
        <references count="3">
          <reference field="5" count="1">
            <x v="28"/>
          </reference>
          <reference field="3" count="1" selected="false">
            <x v="1"/>
          </reference>
          <reference field="2" count="1" selected="false">
            <x v="6"/>
          </reference>
        </references>
      </pivotArea>
    </format>
    <format dxfId="1097">
      <pivotArea dataOnly="0" labelOnly="1" fieldPosition="0">
        <references count="3">
          <reference field="5" count="1">
            <x v="29"/>
          </reference>
          <reference field="3" count="1" selected="false">
            <x v="1"/>
          </reference>
          <reference field="2" count="1" selected="false">
            <x v="6"/>
          </reference>
        </references>
      </pivotArea>
    </format>
    <format dxfId="1098">
      <pivotArea dataOnly="0" labelOnly="1" fieldPosition="0">
        <references count="3">
          <reference field="5" count="1">
            <x v="7"/>
          </reference>
          <reference field="3" count="1" selected="false">
            <x v="2"/>
          </reference>
          <reference field="2" count="1" selected="false">
            <x v="6"/>
          </reference>
        </references>
      </pivotArea>
    </format>
    <format dxfId="1099">
      <pivotArea dataOnly="0" labelOnly="1" fieldPosition="0">
        <references count="3">
          <reference field="5" count="1">
            <x v="32"/>
          </reference>
          <reference field="3" count="1" selected="false">
            <x v="2"/>
          </reference>
          <reference field="2" count="1" selected="false">
            <x v="6"/>
          </reference>
        </references>
      </pivotArea>
    </format>
    <format dxfId="1100">
      <pivotArea dataOnly="0" labelOnly="1" fieldPosition="0">
        <references count="4">
          <reference field="6" count="1">
            <x v="0"/>
          </reference>
          <reference field="5" count="1" selected="false">
            <x v="0"/>
          </reference>
          <reference field="3" count="1" selected="false">
            <x v="0"/>
          </reference>
          <reference field="2" count="1" selected="false">
            <x v="1"/>
          </reference>
        </references>
      </pivotArea>
    </format>
    <format dxfId="1101">
      <pivotArea dataOnly="0" labelOnly="1" fieldPosition="0">
        <references count="4">
          <reference field="6" count="1">
            <x v="7"/>
          </reference>
          <reference field="5" count="1" selected="false">
            <x v="9"/>
          </reference>
          <reference field="3" count="1" selected="false">
            <x v="1"/>
          </reference>
          <reference field="2" count="1" selected="false">
            <x v="1"/>
          </reference>
        </references>
      </pivotArea>
    </format>
    <format dxfId="1102">
      <pivotArea dataOnly="0" labelOnly="1" fieldPosition="0">
        <references count="4">
          <reference field="6" count="1">
            <x v="6"/>
          </reference>
          <reference field="5" count="1" selected="false">
            <x v="10"/>
          </reference>
          <reference field="3" count="1" selected="false">
            <x v="1"/>
          </reference>
          <reference field="2" count="1" selected="false">
            <x v="1"/>
          </reference>
        </references>
      </pivotArea>
    </format>
    <format dxfId="1103">
      <pivotArea dataOnly="0" labelOnly="1" fieldPosition="0">
        <references count="4">
          <reference field="6" count="1">
            <x v="10"/>
          </reference>
          <reference field="5" count="1" selected="false">
            <x v="29"/>
          </reference>
          <reference field="3" count="1" selected="false">
            <x v="1"/>
          </reference>
          <reference field="2" count="1" selected="false">
            <x v="1"/>
          </reference>
        </references>
      </pivotArea>
    </format>
    <format dxfId="1104">
      <pivotArea dataOnly="0" labelOnly="1" fieldPosition="0">
        <references count="4">
          <reference field="6" count="1">
            <x v="19"/>
          </reference>
          <reference field="5" count="1" selected="false">
            <x v="1"/>
          </reference>
          <reference field="3" count="1" selected="false">
            <x v="2"/>
          </reference>
          <reference field="2" count="1" selected="false">
            <x v="1"/>
          </reference>
        </references>
      </pivotArea>
    </format>
    <format dxfId="1105">
      <pivotArea dataOnly="0" labelOnly="1" fieldPosition="0">
        <references count="4">
          <reference field="6" count="1">
            <x v="23"/>
          </reference>
          <reference field="5" count="1" selected="false">
            <x v="2"/>
          </reference>
          <reference field="3" count="1" selected="false">
            <x v="2"/>
          </reference>
          <reference field="2" count="1" selected="false">
            <x v="1"/>
          </reference>
        </references>
      </pivotArea>
    </format>
    <format dxfId="1106">
      <pivotArea dataOnly="0" labelOnly="1" fieldPosition="0">
        <references count="4">
          <reference field="6" count="1">
            <x v="20"/>
          </reference>
          <reference field="5" count="1" selected="false">
            <x v="4"/>
          </reference>
          <reference field="3" count="1" selected="false">
            <x v="2"/>
          </reference>
          <reference field="2" count="1" selected="false">
            <x v="1"/>
          </reference>
        </references>
      </pivotArea>
    </format>
    <format dxfId="1107">
      <pivotArea dataOnly="0" labelOnly="1" fieldPosition="0">
        <references count="4">
          <reference field="6" count="1">
            <x v="22"/>
          </reference>
          <reference field="5" count="1" selected="false">
            <x v="7"/>
          </reference>
          <reference field="3" count="1" selected="false">
            <x v="2"/>
          </reference>
          <reference field="2" count="1" selected="false">
            <x v="1"/>
          </reference>
        </references>
      </pivotArea>
    </format>
    <format dxfId="1108">
      <pivotArea dataOnly="0" labelOnly="1" fieldPosition="0">
        <references count="4">
          <reference field="6" count="1">
            <x v="14"/>
          </reference>
          <reference field="5" count="1" selected="false">
            <x v="14"/>
          </reference>
          <reference field="3" count="1" selected="false">
            <x v="2"/>
          </reference>
          <reference field="2" count="1" selected="false">
            <x v="1"/>
          </reference>
        </references>
      </pivotArea>
    </format>
    <format dxfId="1109">
      <pivotArea dataOnly="0" labelOnly="1" fieldPosition="0">
        <references count="4">
          <reference field="6" count="1">
            <x v="17"/>
          </reference>
          <reference field="5" count="1" selected="false">
            <x v="33"/>
          </reference>
          <reference field="3" count="1" selected="false">
            <x v="2"/>
          </reference>
          <reference field="2" count="1" selected="false">
            <x v="1"/>
          </reference>
        </references>
      </pivotArea>
    </format>
    <format dxfId="1110">
      <pivotArea dataOnly="0" labelOnly="1" fieldPosition="0">
        <references count="4">
          <reference field="6" count="1">
            <x v="2"/>
          </reference>
          <reference field="5" count="1" selected="false">
            <x v="44"/>
          </reference>
          <reference field="3" count="1" selected="false">
            <x v="0"/>
          </reference>
          <reference field="2" count="1" selected="false">
            <x v="2"/>
          </reference>
        </references>
      </pivotArea>
    </format>
    <format dxfId="1111">
      <pivotArea dataOnly="0" labelOnly="1" fieldPosition="0">
        <references count="4">
          <reference field="6" count="1">
            <x v="6"/>
          </reference>
          <reference field="5" count="1" selected="false">
            <x v="10"/>
          </reference>
          <reference field="3" count="1" selected="false">
            <x v="1"/>
          </reference>
          <reference field="2" count="1" selected="false">
            <x v="2"/>
          </reference>
        </references>
      </pivotArea>
    </format>
    <format dxfId="1112">
      <pivotArea dataOnly="0" labelOnly="1" fieldPosition="0">
        <references count="4">
          <reference field="6" count="1">
            <x v="9"/>
          </reference>
          <reference field="5" count="1" selected="false">
            <x v="30"/>
          </reference>
          <reference field="3" count="1" selected="false">
            <x v="1"/>
          </reference>
          <reference field="2" count="1" selected="false">
            <x v="2"/>
          </reference>
        </references>
      </pivotArea>
    </format>
    <format dxfId="1113">
      <pivotArea dataOnly="0" labelOnly="1" fieldPosition="0">
        <references count="4">
          <reference field="6" count="1">
            <x v="19"/>
          </reference>
          <reference field="5" count="1" selected="false">
            <x v="1"/>
          </reference>
          <reference field="3" count="1" selected="false">
            <x v="2"/>
          </reference>
          <reference field="2" count="1" selected="false">
            <x v="2"/>
          </reference>
        </references>
      </pivotArea>
    </format>
    <format dxfId="1114">
      <pivotArea dataOnly="0" labelOnly="1" fieldPosition="0">
        <references count="4">
          <reference field="6" count="1">
            <x v="21"/>
          </reference>
          <reference field="5" count="1" selected="false">
            <x v="13"/>
          </reference>
          <reference field="3" count="1" selected="false">
            <x v="2"/>
          </reference>
          <reference field="2" count="1" selected="false">
            <x v="2"/>
          </reference>
        </references>
      </pivotArea>
    </format>
    <format dxfId="1115">
      <pivotArea dataOnly="0" labelOnly="1" fieldPosition="0">
        <references count="4">
          <reference field="6" count="1">
            <x v="1"/>
          </reference>
          <reference field="5" count="1" selected="false">
            <x v="40"/>
          </reference>
          <reference field="3" count="1" selected="false">
            <x v="0"/>
          </reference>
          <reference field="2" count="1" selected="false">
            <x v="3"/>
          </reference>
        </references>
      </pivotArea>
    </format>
    <format dxfId="1116">
      <pivotArea dataOnly="0" labelOnly="1" fieldPosition="0">
        <references count="4">
          <reference field="6" count="1">
            <x v="3"/>
          </reference>
          <reference field="5" count="1" selected="false">
            <x v="42"/>
          </reference>
          <reference field="3" count="1" selected="false">
            <x v="0"/>
          </reference>
          <reference field="2" count="1" selected="false">
            <x v="3"/>
          </reference>
        </references>
      </pivotArea>
    </format>
    <format dxfId="1117">
      <pivotArea dataOnly="0" labelOnly="1" fieldPosition="0">
        <references count="4">
          <reference field="6" count="1">
            <x v="2"/>
          </reference>
          <reference field="5" count="1" selected="false">
            <x v="44"/>
          </reference>
          <reference field="3" count="1" selected="false">
            <x v="0"/>
          </reference>
          <reference field="2" count="1" selected="false">
            <x v="3"/>
          </reference>
        </references>
      </pivotArea>
    </format>
    <format dxfId="1118">
      <pivotArea dataOnly="0" labelOnly="1" fieldPosition="0">
        <references count="4">
          <reference field="6" count="1">
            <x v="6"/>
          </reference>
          <reference field="5" count="1" selected="false">
            <x v="10"/>
          </reference>
          <reference field="3" count="1" selected="false">
            <x v="1"/>
          </reference>
          <reference field="2" count="1" selected="false">
            <x v="3"/>
          </reference>
        </references>
      </pivotArea>
    </format>
    <format dxfId="1119">
      <pivotArea dataOnly="0" labelOnly="1" fieldPosition="0">
        <references count="4">
          <reference field="6" count="1">
            <x v="5"/>
          </reference>
          <reference field="5" count="1" selected="false">
            <x v="27"/>
          </reference>
          <reference field="3" count="1" selected="false">
            <x v="1"/>
          </reference>
          <reference field="2" count="1" selected="false">
            <x v="3"/>
          </reference>
        </references>
      </pivotArea>
    </format>
    <format dxfId="1120">
      <pivotArea dataOnly="0" labelOnly="1" fieldPosition="0">
        <references count="4">
          <reference field="6" count="1">
            <x v="10"/>
          </reference>
          <reference field="5" count="1" selected="false">
            <x v="29"/>
          </reference>
          <reference field="3" count="1" selected="false">
            <x v="1"/>
          </reference>
          <reference field="2" count="1" selected="false">
            <x v="3"/>
          </reference>
        </references>
      </pivotArea>
    </format>
    <format dxfId="1121">
      <pivotArea dataOnly="0" labelOnly="1" fieldPosition="0">
        <references count="4">
          <reference field="6" count="1">
            <x v="9"/>
          </reference>
          <reference field="5" count="1" selected="false">
            <x v="30"/>
          </reference>
          <reference field="3" count="1" selected="false">
            <x v="1"/>
          </reference>
          <reference field="2" count="1" selected="false">
            <x v="3"/>
          </reference>
        </references>
      </pivotArea>
    </format>
    <format dxfId="1122">
      <pivotArea dataOnly="0" labelOnly="1" fieldPosition="0">
        <references count="4">
          <reference field="6" count="1">
            <x v="19"/>
          </reference>
          <reference field="5" count="1" selected="false">
            <x v="1"/>
          </reference>
          <reference field="3" count="1" selected="false">
            <x v="2"/>
          </reference>
          <reference field="2" count="1" selected="false">
            <x v="3"/>
          </reference>
        </references>
      </pivotArea>
    </format>
    <format dxfId="1123">
      <pivotArea dataOnly="0" labelOnly="1" fieldPosition="0">
        <references count="4">
          <reference field="6" count="1">
            <x v="20"/>
          </reference>
          <reference field="5" count="1" selected="false">
            <x v="4"/>
          </reference>
          <reference field="3" count="1" selected="false">
            <x v="2"/>
          </reference>
          <reference field="2" count="1" selected="false">
            <x v="3"/>
          </reference>
        </references>
      </pivotArea>
    </format>
    <format dxfId="1124">
      <pivotArea dataOnly="0" labelOnly="1" fieldPosition="0">
        <references count="4">
          <reference field="6" count="1">
            <x v="21"/>
          </reference>
          <reference field="5" count="1" selected="false">
            <x v="13"/>
          </reference>
          <reference field="3" count="1" selected="false">
            <x v="2"/>
          </reference>
          <reference field="2" count="1" selected="false">
            <x v="3"/>
          </reference>
        </references>
      </pivotArea>
    </format>
    <format dxfId="1125">
      <pivotArea dataOnly="0" labelOnly="1" fieldPosition="0">
        <references count="4">
          <reference field="6" count="1">
            <x v="14"/>
          </reference>
          <reference field="5" count="1" selected="false">
            <x v="14"/>
          </reference>
          <reference field="3" count="1" selected="false">
            <x v="2"/>
          </reference>
          <reference field="2" count="1" selected="false">
            <x v="3"/>
          </reference>
        </references>
      </pivotArea>
    </format>
    <format dxfId="1126">
      <pivotArea dataOnly="0" labelOnly="1" fieldPosition="0">
        <references count="4">
          <reference field="6" count="1">
            <x v="16"/>
          </reference>
          <reference field="5" count="1" selected="false">
            <x v="32"/>
          </reference>
          <reference field="3" count="1" selected="false">
            <x v="2"/>
          </reference>
          <reference field="2" count="1" selected="false">
            <x v="3"/>
          </reference>
        </references>
      </pivotArea>
    </format>
    <format dxfId="1127">
      <pivotArea dataOnly="0" labelOnly="1" fieldPosition="0">
        <references count="4">
          <reference field="6" count="1">
            <x v="17"/>
          </reference>
          <reference field="5" count="1" selected="false">
            <x v="33"/>
          </reference>
          <reference field="3" count="1" selected="false">
            <x v="2"/>
          </reference>
          <reference field="2" count="1" selected="false">
            <x v="3"/>
          </reference>
        </references>
      </pivotArea>
    </format>
    <format dxfId="1128">
      <pivotArea dataOnly="0" labelOnly="1" fieldPosition="0">
        <references count="4">
          <reference field="6" count="1">
            <x v="1"/>
          </reference>
          <reference field="5" count="1" selected="false">
            <x v="40"/>
          </reference>
          <reference field="3" count="1" selected="false">
            <x v="0"/>
          </reference>
          <reference field="2" count="1" selected="false">
            <x v="4"/>
          </reference>
        </references>
      </pivotArea>
    </format>
    <format dxfId="1129">
      <pivotArea dataOnly="0" labelOnly="1" fieldPosition="0">
        <references count="4">
          <reference field="6" count="1">
            <x v="3"/>
          </reference>
          <reference field="5" count="1" selected="false">
            <x v="42"/>
          </reference>
          <reference field="3" count="1" selected="false">
            <x v="0"/>
          </reference>
          <reference field="2" count="1" selected="false">
            <x v="4"/>
          </reference>
        </references>
      </pivotArea>
    </format>
    <format dxfId="1130">
      <pivotArea dataOnly="0" labelOnly="1" fieldPosition="0">
        <references count="4">
          <reference field="6" count="1">
            <x v="2"/>
          </reference>
          <reference field="5" count="1" selected="false">
            <x v="44"/>
          </reference>
          <reference field="3" count="1" selected="false">
            <x v="0"/>
          </reference>
          <reference field="2" count="1" selected="false">
            <x v="4"/>
          </reference>
        </references>
      </pivotArea>
    </format>
    <format dxfId="1131">
      <pivotArea dataOnly="0" labelOnly="1" fieldPosition="0">
        <references count="4">
          <reference field="6" count="1">
            <x v="6"/>
          </reference>
          <reference field="5" count="1" selected="false">
            <x v="10"/>
          </reference>
          <reference field="3" count="1" selected="false">
            <x v="1"/>
          </reference>
          <reference field="2" count="1" selected="false">
            <x v="4"/>
          </reference>
        </references>
      </pivotArea>
    </format>
    <format dxfId="1132">
      <pivotArea dataOnly="0" labelOnly="1" fieldPosition="0">
        <references count="4">
          <reference field="6" count="1">
            <x v="13"/>
          </reference>
          <reference field="5" count="1" selected="false">
            <x v="11"/>
          </reference>
          <reference field="3" count="1" selected="false">
            <x v="1"/>
          </reference>
          <reference field="2" count="1" selected="false">
            <x v="4"/>
          </reference>
        </references>
      </pivotArea>
    </format>
    <format dxfId="1133">
      <pivotArea dataOnly="0" labelOnly="1" fieldPosition="0">
        <references count="4">
          <reference field="6" count="1">
            <x v="5"/>
          </reference>
          <reference field="5" count="1" selected="false">
            <x v="27"/>
          </reference>
          <reference field="3" count="1" selected="false">
            <x v="1"/>
          </reference>
          <reference field="2" count="1" selected="false">
            <x v="4"/>
          </reference>
        </references>
      </pivotArea>
    </format>
    <format dxfId="1134">
      <pivotArea dataOnly="0" labelOnly="1" fieldPosition="0">
        <references count="4">
          <reference field="6" count="1">
            <x v="23"/>
          </reference>
          <reference field="5" count="1" selected="false">
            <x v="1"/>
          </reference>
          <reference field="3" count="1" selected="false">
            <x v="2"/>
          </reference>
          <reference field="2" count="1" selected="false">
            <x v="4"/>
          </reference>
        </references>
      </pivotArea>
    </format>
    <format dxfId="1135">
      <pivotArea dataOnly="0" labelOnly="1" fieldPosition="0">
        <references count="4">
          <reference field="6" count="1">
            <x v="20"/>
          </reference>
          <reference field="5" count="1" selected="false">
            <x v="4"/>
          </reference>
          <reference field="3" count="1" selected="false">
            <x v="2"/>
          </reference>
          <reference field="2" count="1" selected="false">
            <x v="4"/>
          </reference>
        </references>
      </pivotArea>
    </format>
    <format dxfId="1136">
      <pivotArea dataOnly="0" labelOnly="1" fieldPosition="0">
        <references count="4">
          <reference field="6" count="1">
            <x v="21"/>
          </reference>
          <reference field="5" count="1" selected="false">
            <x v="13"/>
          </reference>
          <reference field="3" count="1" selected="false">
            <x v="2"/>
          </reference>
          <reference field="2" count="1" selected="false">
            <x v="4"/>
          </reference>
        </references>
      </pivotArea>
    </format>
    <format dxfId="1137">
      <pivotArea dataOnly="0" labelOnly="1" fieldPosition="0">
        <references count="4">
          <reference field="6" count="1">
            <x v="17"/>
          </reference>
          <reference field="5" count="1" selected="false">
            <x v="33"/>
          </reference>
          <reference field="3" count="1" selected="false">
            <x v="2"/>
          </reference>
          <reference field="2" count="1" selected="false">
            <x v="4"/>
          </reference>
        </references>
      </pivotArea>
    </format>
    <format dxfId="1138">
      <pivotArea dataOnly="0" labelOnly="1" fieldPosition="0">
        <references count="4">
          <reference field="6" count="1">
            <x v="3"/>
          </reference>
          <reference field="5" count="1" selected="false">
            <x v="42"/>
          </reference>
          <reference field="3" count="1" selected="false">
            <x v="0"/>
          </reference>
          <reference field="2" count="1" selected="false">
            <x v="5"/>
          </reference>
        </references>
      </pivotArea>
    </format>
    <format dxfId="1139">
      <pivotArea dataOnly="0" labelOnly="1" fieldPosition="0">
        <references count="4">
          <reference field="6" count="1">
            <x v="6"/>
          </reference>
          <reference field="5" count="1" selected="false">
            <x v="10"/>
          </reference>
          <reference field="3" count="1" selected="false">
            <x v="1"/>
          </reference>
          <reference field="2" count="1" selected="false">
            <x v="5"/>
          </reference>
        </references>
      </pivotArea>
    </format>
    <format dxfId="1140">
      <pivotArea dataOnly="0" labelOnly="1" fieldPosition="0">
        <references count="4">
          <reference field="6" count="1">
            <x v="12"/>
          </reference>
          <reference field="5" count="1" selected="false">
            <x v="12"/>
          </reference>
          <reference field="3" count="1" selected="false">
            <x v="1"/>
          </reference>
          <reference field="2" count="1" selected="false">
            <x v="5"/>
          </reference>
        </references>
      </pivotArea>
    </format>
    <format dxfId="1141">
      <pivotArea dataOnly="0" labelOnly="1" fieldPosition="0">
        <references count="4">
          <reference field="6" count="1">
            <x v="5"/>
          </reference>
          <reference field="5" count="1" selected="false">
            <x v="27"/>
          </reference>
          <reference field="3" count="1" selected="false">
            <x v="1"/>
          </reference>
          <reference field="2" count="1" selected="false">
            <x v="5"/>
          </reference>
        </references>
      </pivotArea>
    </format>
    <format dxfId="1142">
      <pivotArea dataOnly="0" labelOnly="1" fieldPosition="0">
        <references count="4">
          <reference field="6" count="1">
            <x v="10"/>
          </reference>
          <reference field="5" count="1" selected="false">
            <x v="29"/>
          </reference>
          <reference field="3" count="1" selected="false">
            <x v="1"/>
          </reference>
          <reference field="2" count="1" selected="false">
            <x v="5"/>
          </reference>
        </references>
      </pivotArea>
    </format>
    <format dxfId="1143">
      <pivotArea dataOnly="0" labelOnly="1" fieldPosition="0">
        <references count="4">
          <reference field="6" count="1">
            <x v="19"/>
          </reference>
          <reference field="5" count="1" selected="false">
            <x v="1"/>
          </reference>
          <reference field="3" count="1" selected="false">
            <x v="2"/>
          </reference>
          <reference field="2" count="1" selected="false">
            <x v="5"/>
          </reference>
        </references>
      </pivotArea>
    </format>
    <format dxfId="1144">
      <pivotArea dataOnly="0" labelOnly="1" fieldPosition="0">
        <references count="4">
          <reference field="6" count="1">
            <x v="20"/>
          </reference>
          <reference field="5" count="1" selected="false">
            <x v="4"/>
          </reference>
          <reference field="3" count="1" selected="false">
            <x v="2"/>
          </reference>
          <reference field="2" count="1" selected="false">
            <x v="5"/>
          </reference>
        </references>
      </pivotArea>
    </format>
    <format dxfId="1145">
      <pivotArea dataOnly="0" labelOnly="1" fieldPosition="0">
        <references count="4">
          <reference field="6" count="1">
            <x v="16"/>
          </reference>
          <reference field="5" count="1" selected="false">
            <x v="32"/>
          </reference>
          <reference field="3" count="1" selected="false">
            <x v="2"/>
          </reference>
          <reference field="2" count="1" selected="false">
            <x v="5"/>
          </reference>
        </references>
      </pivotArea>
    </format>
    <format dxfId="1146">
      <pivotArea dataOnly="0" labelOnly="1" fieldPosition="0">
        <references count="4">
          <reference field="6" count="1">
            <x v="17"/>
          </reference>
          <reference field="5" count="1" selected="false">
            <x v="33"/>
          </reference>
          <reference field="3" count="1" selected="false">
            <x v="2"/>
          </reference>
          <reference field="2" count="1" selected="false">
            <x v="5"/>
          </reference>
        </references>
      </pivotArea>
    </format>
    <format dxfId="1147">
      <pivotArea dataOnly="0" labelOnly="1" fieldPosition="0">
        <references count="4">
          <reference field="6" count="1">
            <x v="4"/>
          </reference>
          <reference field="5" count="1" selected="false">
            <x v="43"/>
          </reference>
          <reference field="3" count="1" selected="false">
            <x v="0"/>
          </reference>
          <reference field="2" count="1" selected="false">
            <x v="6"/>
          </reference>
        </references>
      </pivotArea>
    </format>
    <format dxfId="1148">
      <pivotArea dataOnly="0" labelOnly="1" fieldPosition="0">
        <references count="4">
          <reference field="6" count="1">
            <x v="7"/>
          </reference>
          <reference field="5" count="1" selected="false">
            <x v="9"/>
          </reference>
          <reference field="3" count="1" selected="false">
            <x v="1"/>
          </reference>
          <reference field="2" count="1" selected="false">
            <x v="6"/>
          </reference>
        </references>
      </pivotArea>
    </format>
    <format dxfId="1149">
      <pivotArea dataOnly="0" labelOnly="1" fieldPosition="0">
        <references count="4">
          <reference field="6" count="1">
            <x v="12"/>
          </reference>
          <reference field="5" count="1" selected="false">
            <x v="12"/>
          </reference>
          <reference field="3" count="1" selected="false">
            <x v="1"/>
          </reference>
          <reference field="2" count="1" selected="false">
            <x v="6"/>
          </reference>
        </references>
      </pivotArea>
    </format>
    <format dxfId="1150">
      <pivotArea dataOnly="0" labelOnly="1" fieldPosition="0">
        <references count="4">
          <reference field="6" count="1">
            <x v="5"/>
          </reference>
          <reference field="5" count="1" selected="false">
            <x v="27"/>
          </reference>
          <reference field="3" count="1" selected="false">
            <x v="1"/>
          </reference>
          <reference field="2" count="1" selected="false">
            <x v="6"/>
          </reference>
        </references>
      </pivotArea>
    </format>
    <format dxfId="1151">
      <pivotArea dataOnly="0" labelOnly="1" fieldPosition="0">
        <references count="4">
          <reference field="6" count="1">
            <x v="8"/>
          </reference>
          <reference field="5" count="1" selected="false">
            <x v="28"/>
          </reference>
          <reference field="3" count="1" selected="false">
            <x v="1"/>
          </reference>
          <reference field="2" count="1" selected="false">
            <x v="6"/>
          </reference>
        </references>
      </pivotArea>
    </format>
    <format dxfId="1152">
      <pivotArea dataOnly="0" labelOnly="1" fieldPosition="0">
        <references count="4">
          <reference field="6" count="1">
            <x v="10"/>
          </reference>
          <reference field="5" count="1" selected="false">
            <x v="29"/>
          </reference>
          <reference field="3" count="1" selected="false">
            <x v="1"/>
          </reference>
          <reference field="2" count="1" selected="false">
            <x v="6"/>
          </reference>
        </references>
      </pivotArea>
    </format>
    <format dxfId="1153">
      <pivotArea dataOnly="0" labelOnly="1" fieldPosition="0">
        <references count="4">
          <reference field="6" count="1">
            <x v="22"/>
          </reference>
          <reference field="5" count="1" selected="false">
            <x v="7"/>
          </reference>
          <reference field="3" count="1" selected="false">
            <x v="2"/>
          </reference>
          <reference field="2" count="1" selected="false">
            <x v="6"/>
          </reference>
        </references>
      </pivotArea>
    </format>
    <format dxfId="1154">
      <pivotArea dataOnly="0" labelOnly="1" fieldPosition="0">
        <references count="4">
          <reference field="6" count="1">
            <x v="16"/>
          </reference>
          <reference field="5" count="1" selected="false">
            <x v="32"/>
          </reference>
          <reference field="3" count="1" selected="false">
            <x v="2"/>
          </reference>
          <reference field="2" count="1" selected="false">
            <x v="6"/>
          </reference>
        </references>
      </pivotArea>
    </format>
    <format dxfId="1155">
      <pivotArea dataOnly="0" labelOnly="1" fieldPosition="0">
        <references count="5">
          <reference field="8" count="1">
            <x v="68"/>
          </reference>
          <reference field="6" count="1" selected="false">
            <x v="0"/>
          </reference>
          <reference field="5" count="1" selected="false">
            <x v="0"/>
          </reference>
          <reference field="3" count="1" selected="false">
            <x v="0"/>
          </reference>
          <reference field="2" count="1" selected="false">
            <x v="1"/>
          </reference>
        </references>
      </pivotArea>
    </format>
    <format dxfId="1156">
      <pivotArea dataOnly="0" labelOnly="1" fieldPosition="0">
        <references count="5">
          <reference field="8" count="1">
            <x v="32"/>
          </reference>
          <reference field="6" count="1" selected="false">
            <x v="7"/>
          </reference>
          <reference field="5" count="1" selected="false">
            <x v="9"/>
          </reference>
          <reference field="3" count="1" selected="false">
            <x v="1"/>
          </reference>
          <reference field="2" count="1" selected="false">
            <x v="1"/>
          </reference>
        </references>
      </pivotArea>
    </format>
    <format dxfId="1157">
      <pivotArea dataOnly="0" labelOnly="1" fieldPosition="0">
        <references count="5">
          <reference field="8" count="1">
            <x v="3"/>
          </reference>
          <reference field="6" count="1" selected="false">
            <x v="6"/>
          </reference>
          <reference field="5" count="1" selected="false">
            <x v="10"/>
          </reference>
          <reference field="3" count="1" selected="false">
            <x v="1"/>
          </reference>
          <reference field="2" count="1" selected="false">
            <x v="1"/>
          </reference>
        </references>
      </pivotArea>
    </format>
    <format dxfId="1158">
      <pivotArea dataOnly="0" labelOnly="1" fieldPosition="0">
        <references count="5">
          <reference field="8" count="1">
            <x v="69"/>
          </reference>
          <reference field="6" count="1" selected="false">
            <x v="10"/>
          </reference>
          <reference field="5" count="1" selected="false">
            <x v="29"/>
          </reference>
          <reference field="3" count="1" selected="false">
            <x v="1"/>
          </reference>
          <reference field="2" count="1" selected="false">
            <x v="1"/>
          </reference>
        </references>
      </pivotArea>
    </format>
    <format dxfId="1159">
      <pivotArea dataOnly="0" labelOnly="1" fieldPosition="0">
        <references count="5">
          <reference field="8" count="1">
            <x v="31"/>
          </reference>
          <reference field="6" count="1" selected="false">
            <x v="19"/>
          </reference>
          <reference field="5" count="1" selected="false">
            <x v="1"/>
          </reference>
          <reference field="3" count="1" selected="false">
            <x v="2"/>
          </reference>
          <reference field="2" count="1" selected="false">
            <x v="1"/>
          </reference>
        </references>
      </pivotArea>
    </format>
    <format dxfId="1160">
      <pivotArea dataOnly="0" labelOnly="1" fieldPosition="0">
        <references count="5">
          <reference field="8" count="1">
            <x v="26"/>
          </reference>
          <reference field="6" count="1" selected="false">
            <x v="23"/>
          </reference>
          <reference field="5" count="1" selected="false">
            <x v="2"/>
          </reference>
          <reference field="3" count="1" selected="false">
            <x v="2"/>
          </reference>
          <reference field="2" count="1" selected="false">
            <x v="1"/>
          </reference>
        </references>
      </pivotArea>
    </format>
    <format dxfId="1161">
      <pivotArea dataOnly="0" labelOnly="1" fieldPosition="0">
        <references count="5">
          <reference field="8" count="1">
            <x v="114"/>
          </reference>
          <reference field="6" count="1" selected="false">
            <x v="20"/>
          </reference>
          <reference field="5" count="1" selected="false">
            <x v="4"/>
          </reference>
          <reference field="3" count="1" selected="false">
            <x v="2"/>
          </reference>
          <reference field="2" count="1" selected="false">
            <x v="1"/>
          </reference>
        </references>
      </pivotArea>
    </format>
    <format dxfId="1162">
      <pivotArea dataOnly="0" labelOnly="1" fieldPosition="0">
        <references count="5">
          <reference field="8" count="1">
            <x v="70"/>
          </reference>
          <reference field="6" count="1" selected="false">
            <x v="22"/>
          </reference>
          <reference field="5" count="1" selected="false">
            <x v="7"/>
          </reference>
          <reference field="3" count="1" selected="false">
            <x v="2"/>
          </reference>
          <reference field="2" count="1" selected="false">
            <x v="1"/>
          </reference>
        </references>
      </pivotArea>
    </format>
    <format dxfId="1163">
      <pivotArea dataOnly="0" labelOnly="1" fieldPosition="0">
        <references count="5">
          <reference field="8" count="1">
            <x v="75"/>
          </reference>
          <reference field="6" count="1" selected="false">
            <x v="14"/>
          </reference>
          <reference field="5" count="1" selected="false">
            <x v="14"/>
          </reference>
          <reference field="3" count="1" selected="false">
            <x v="2"/>
          </reference>
          <reference field="2" count="1" selected="false">
            <x v="1"/>
          </reference>
        </references>
      </pivotArea>
    </format>
    <format dxfId="1164">
      <pivotArea dataOnly="0" labelOnly="1" fieldPosition="0">
        <references count="5">
          <reference field="8" count="1">
            <x v="76"/>
          </reference>
          <reference field="6" count="1" selected="false">
            <x v="14"/>
          </reference>
          <reference field="5" count="1" selected="false">
            <x v="14"/>
          </reference>
          <reference field="3" count="1" selected="false">
            <x v="2"/>
          </reference>
          <reference field="2" count="1" selected="false">
            <x v="1"/>
          </reference>
        </references>
      </pivotArea>
    </format>
    <format dxfId="1165">
      <pivotArea dataOnly="0" labelOnly="1" fieldPosition="0">
        <references count="5">
          <reference field="8" count="1">
            <x v="113"/>
          </reference>
          <reference field="6" count="1" selected="false">
            <x v="17"/>
          </reference>
          <reference field="5" count="1" selected="false">
            <x v="33"/>
          </reference>
          <reference field="3" count="1" selected="false">
            <x v="2"/>
          </reference>
          <reference field="2" count="1" selected="false">
            <x v="1"/>
          </reference>
        </references>
      </pivotArea>
    </format>
    <format dxfId="1166">
      <pivotArea dataOnly="0" labelOnly="1" fieldPosition="0">
        <references count="5">
          <reference field="8" count="1">
            <x v="40"/>
          </reference>
          <reference field="6" count="1" selected="false">
            <x v="2"/>
          </reference>
          <reference field="5" count="1" selected="false">
            <x v="44"/>
          </reference>
          <reference field="3" count="1" selected="false">
            <x v="0"/>
          </reference>
          <reference field="2" count="1" selected="false">
            <x v="2"/>
          </reference>
        </references>
      </pivotArea>
    </format>
    <format dxfId="1167">
      <pivotArea dataOnly="0" labelOnly="1" fieldPosition="0">
        <references count="5">
          <reference field="8" count="1">
            <x v="3"/>
          </reference>
          <reference field="6" count="1" selected="false">
            <x v="6"/>
          </reference>
          <reference field="5" count="1" selected="false">
            <x v="10"/>
          </reference>
          <reference field="3" count="1" selected="false">
            <x v="1"/>
          </reference>
          <reference field="2" count="1" selected="false">
            <x v="2"/>
          </reference>
        </references>
      </pivotArea>
    </format>
    <format dxfId="1168">
      <pivotArea dataOnly="0" labelOnly="1" fieldPosition="0">
        <references count="5">
          <reference field="8" count="1">
            <x v="41"/>
          </reference>
          <reference field="6" count="1" selected="false">
            <x v="9"/>
          </reference>
          <reference field="5" count="1" selected="false">
            <x v="30"/>
          </reference>
          <reference field="3" count="1" selected="false">
            <x v="1"/>
          </reference>
          <reference field="2" count="1" selected="false">
            <x v="2"/>
          </reference>
        </references>
      </pivotArea>
    </format>
    <format dxfId="1169">
      <pivotArea dataOnly="0" labelOnly="1" fieldPosition="0">
        <references count="5">
          <reference field="8" count="1">
            <x v="42"/>
          </reference>
          <reference field="6" count="1" selected="false">
            <x v="19"/>
          </reference>
          <reference field="5" count="1" selected="false">
            <x v="1"/>
          </reference>
          <reference field="3" count="1" selected="false">
            <x v="2"/>
          </reference>
          <reference field="2" count="1" selected="false">
            <x v="2"/>
          </reference>
        </references>
      </pivotArea>
    </format>
    <format dxfId="1170">
      <pivotArea dataOnly="0" labelOnly="1" fieldPosition="0">
        <references count="5">
          <reference field="8" count="1">
            <x v="2"/>
          </reference>
          <reference field="6" count="1" selected="false">
            <x v="21"/>
          </reference>
          <reference field="5" count="1" selected="false">
            <x v="13"/>
          </reference>
          <reference field="3" count="1" selected="false">
            <x v="2"/>
          </reference>
          <reference field="2" count="1" selected="false">
            <x v="2"/>
          </reference>
        </references>
      </pivotArea>
    </format>
    <format dxfId="1171">
      <pivotArea dataOnly="0" labelOnly="1" fieldPosition="0">
        <references count="5">
          <reference field="8" count="1">
            <x v="45"/>
          </reference>
          <reference field="6" count="1" selected="false">
            <x v="21"/>
          </reference>
          <reference field="5" count="1" selected="false">
            <x v="13"/>
          </reference>
          <reference field="3" count="1" selected="false">
            <x v="2"/>
          </reference>
          <reference field="2" count="1" selected="false">
            <x v="2"/>
          </reference>
        </references>
      </pivotArea>
    </format>
    <format dxfId="1172">
      <pivotArea dataOnly="0" labelOnly="1" fieldPosition="0">
        <references count="5">
          <reference field="8" count="1">
            <x v="8"/>
          </reference>
          <reference field="6" count="1" selected="false">
            <x v="1"/>
          </reference>
          <reference field="5" count="1" selected="false">
            <x v="40"/>
          </reference>
          <reference field="3" count="1" selected="false">
            <x v="0"/>
          </reference>
          <reference field="2" count="1" selected="false">
            <x v="3"/>
          </reference>
        </references>
      </pivotArea>
    </format>
    <format dxfId="1173">
      <pivotArea dataOnly="0" labelOnly="1" fieldPosition="0">
        <references count="5">
          <reference field="8" count="1">
            <x v="9"/>
          </reference>
          <reference field="6" count="1" selected="false">
            <x v="3"/>
          </reference>
          <reference field="5" count="1" selected="false">
            <x v="42"/>
          </reference>
          <reference field="3" count="1" selected="false">
            <x v="0"/>
          </reference>
          <reference field="2" count="1" selected="false">
            <x v="3"/>
          </reference>
        </references>
      </pivotArea>
    </format>
    <format dxfId="1174">
      <pivotArea dataOnly="0" labelOnly="1" fieldPosition="0">
        <references count="5">
          <reference field="8" count="1">
            <x v="7"/>
          </reference>
          <reference field="6" count="1" selected="false">
            <x v="2"/>
          </reference>
          <reference field="5" count="1" selected="false">
            <x v="44"/>
          </reference>
          <reference field="3" count="1" selected="false">
            <x v="0"/>
          </reference>
          <reference field="2" count="1" selected="false">
            <x v="3"/>
          </reference>
        </references>
      </pivotArea>
    </format>
    <format dxfId="1175">
      <pivotArea dataOnly="0" labelOnly="1" fieldPosition="0">
        <references count="5">
          <reference field="8" count="1">
            <x v="3"/>
          </reference>
          <reference field="6" count="1" selected="false">
            <x v="6"/>
          </reference>
          <reference field="5" count="1" selected="false">
            <x v="10"/>
          </reference>
          <reference field="3" count="1" selected="false">
            <x v="1"/>
          </reference>
          <reference field="2" count="1" selected="false">
            <x v="3"/>
          </reference>
        </references>
      </pivotArea>
    </format>
    <format dxfId="1176">
      <pivotArea dataOnly="0" labelOnly="1" fieldPosition="0">
        <references count="5">
          <reference field="8" count="1">
            <x v="12"/>
          </reference>
          <reference field="6" count="1" selected="false">
            <x v="5"/>
          </reference>
          <reference field="5" count="1" selected="false">
            <x v="27"/>
          </reference>
          <reference field="3" count="1" selected="false">
            <x v="1"/>
          </reference>
          <reference field="2" count="1" selected="false">
            <x v="3"/>
          </reference>
        </references>
      </pivotArea>
    </format>
    <format dxfId="1177">
      <pivotArea dataOnly="0" labelOnly="1" fieldPosition="0">
        <references count="5">
          <reference field="8" count="1">
            <x v="11"/>
          </reference>
          <reference field="6" count="1" selected="false">
            <x v="10"/>
          </reference>
          <reference field="5" count="1" selected="false">
            <x v="29"/>
          </reference>
          <reference field="3" count="1" selected="false">
            <x v="1"/>
          </reference>
          <reference field="2" count="1" selected="false">
            <x v="3"/>
          </reference>
        </references>
      </pivotArea>
    </format>
    <format dxfId="1178">
      <pivotArea dataOnly="0" labelOnly="1" fieldPosition="0">
        <references count="5">
          <reference field="8" count="1">
            <x v="10"/>
          </reference>
          <reference field="6" count="1" selected="false">
            <x v="9"/>
          </reference>
          <reference field="5" count="1" selected="false">
            <x v="30"/>
          </reference>
          <reference field="3" count="1" selected="false">
            <x v="1"/>
          </reference>
          <reference field="2" count="1" selected="false">
            <x v="3"/>
          </reference>
        </references>
      </pivotArea>
    </format>
    <format dxfId="1179">
      <pivotArea dataOnly="0" labelOnly="1" fieldPosition="0">
        <references count="5">
          <reference field="8" count="1">
            <x v="6"/>
          </reference>
          <reference field="6" count="1" selected="false">
            <x v="19"/>
          </reference>
          <reference field="5" count="1" selected="false">
            <x v="1"/>
          </reference>
          <reference field="3" count="1" selected="false">
            <x v="2"/>
          </reference>
          <reference field="2" count="1" selected="false">
            <x v="3"/>
          </reference>
        </references>
      </pivotArea>
    </format>
    <format dxfId="1180">
      <pivotArea dataOnly="0" labelOnly="1" fieldPosition="0">
        <references count="5">
          <reference field="8" count="1">
            <x v="92"/>
          </reference>
          <reference field="6" count="1" selected="false">
            <x v="20"/>
          </reference>
          <reference field="5" count="1" selected="false">
            <x v="4"/>
          </reference>
          <reference field="3" count="1" selected="false">
            <x v="2"/>
          </reference>
          <reference field="2" count="1" selected="false">
            <x v="3"/>
          </reference>
        </references>
      </pivotArea>
    </format>
    <format dxfId="1181">
      <pivotArea dataOnly="0" labelOnly="1" fieldPosition="0">
        <references count="5">
          <reference field="8" count="1">
            <x v="5"/>
          </reference>
          <reference field="6" count="1" selected="false">
            <x v="21"/>
          </reference>
          <reference field="5" count="1" selected="false">
            <x v="13"/>
          </reference>
          <reference field="3" count="1" selected="false">
            <x v="2"/>
          </reference>
          <reference field="2" count="1" selected="false">
            <x v="3"/>
          </reference>
        </references>
      </pivotArea>
    </format>
    <format dxfId="1182">
      <pivotArea dataOnly="0" labelOnly="1" fieldPosition="0">
        <references count="5">
          <reference field="8" count="1">
            <x v="39"/>
          </reference>
          <reference field="6" count="1" selected="false">
            <x v="21"/>
          </reference>
          <reference field="5" count="1" selected="false">
            <x v="13"/>
          </reference>
          <reference field="3" count="1" selected="false">
            <x v="2"/>
          </reference>
          <reference field="2" count="1" selected="false">
            <x v="3"/>
          </reference>
        </references>
      </pivotArea>
    </format>
    <format dxfId="1183">
      <pivotArea dataOnly="0" labelOnly="1" fieldPosition="0">
        <references count="5">
          <reference field="8" count="1">
            <x v="13"/>
          </reference>
          <reference field="6" count="1" selected="false">
            <x v="14"/>
          </reference>
          <reference field="5" count="1" selected="false">
            <x v="14"/>
          </reference>
          <reference field="3" count="1" selected="false">
            <x v="2"/>
          </reference>
          <reference field="2" count="1" selected="false">
            <x v="3"/>
          </reference>
        </references>
      </pivotArea>
    </format>
    <format dxfId="1184">
      <pivotArea dataOnly="0" labelOnly="1" fieldPosition="0">
        <references count="5">
          <reference field="8" count="1">
            <x v="90"/>
          </reference>
          <reference field="6" count="1" selected="false">
            <x v="16"/>
          </reference>
          <reference field="5" count="1" selected="false">
            <x v="32"/>
          </reference>
          <reference field="3" count="1" selected="false">
            <x v="2"/>
          </reference>
          <reference field="2" count="1" selected="false">
            <x v="3"/>
          </reference>
        </references>
      </pivotArea>
    </format>
    <format dxfId="1185">
      <pivotArea dataOnly="0" labelOnly="1" fieldPosition="0">
        <references count="5">
          <reference field="8" count="1">
            <x v="91"/>
          </reference>
          <reference field="6" count="1" selected="false">
            <x v="17"/>
          </reference>
          <reference field="5" count="1" selected="false">
            <x v="33"/>
          </reference>
          <reference field="3" count="1" selected="false">
            <x v="2"/>
          </reference>
          <reference field="2" count="1" selected="false">
            <x v="3"/>
          </reference>
        </references>
      </pivotArea>
    </format>
    <format dxfId="1186">
      <pivotArea dataOnly="0" labelOnly="1" fieldPosition="0">
        <references count="5">
          <reference field="8" count="1">
            <x v="54"/>
          </reference>
          <reference field="6" count="1" selected="false">
            <x v="1"/>
          </reference>
          <reference field="5" count="1" selected="false">
            <x v="40"/>
          </reference>
          <reference field="3" count="1" selected="false">
            <x v="0"/>
          </reference>
          <reference field="2" count="1" selected="false">
            <x v="4"/>
          </reference>
        </references>
      </pivotArea>
    </format>
    <format dxfId="1187">
      <pivotArea dataOnly="0" labelOnly="1" fieldPosition="0">
        <references count="5">
          <reference field="8" count="1">
            <x v="55"/>
          </reference>
          <reference field="6" count="1" selected="false">
            <x v="3"/>
          </reference>
          <reference field="5" count="1" selected="false">
            <x v="42"/>
          </reference>
          <reference field="3" count="1" selected="false">
            <x v="0"/>
          </reference>
          <reference field="2" count="1" selected="false">
            <x v="4"/>
          </reference>
        </references>
      </pivotArea>
    </format>
    <format dxfId="1188">
      <pivotArea dataOnly="0" labelOnly="1" fieldPosition="0">
        <references count="5">
          <reference field="8" count="1">
            <x v="53"/>
          </reference>
          <reference field="6" count="1" selected="false">
            <x v="2"/>
          </reference>
          <reference field="5" count="1" selected="false">
            <x v="44"/>
          </reference>
          <reference field="3" count="1" selected="false">
            <x v="0"/>
          </reference>
          <reference field="2" count="1" selected="false">
            <x v="4"/>
          </reference>
        </references>
      </pivotArea>
    </format>
    <format dxfId="1189">
      <pivotArea dataOnly="0" labelOnly="1" fieldPosition="0">
        <references count="5">
          <reference field="8" count="1">
            <x v="3"/>
          </reference>
          <reference field="6" count="1" selected="false">
            <x v="6"/>
          </reference>
          <reference field="5" count="1" selected="false">
            <x v="10"/>
          </reference>
          <reference field="3" count="1" selected="false">
            <x v="1"/>
          </reference>
          <reference field="2" count="1" selected="false">
            <x v="4"/>
          </reference>
        </references>
      </pivotArea>
    </format>
    <format dxfId="1190">
      <pivotArea dataOnly="0" labelOnly="1" fieldPosition="0">
        <references count="5">
          <reference field="8" count="1">
            <x v="58"/>
          </reference>
          <reference field="6" count="1" selected="false">
            <x v="13"/>
          </reference>
          <reference field="5" count="1" selected="false">
            <x v="11"/>
          </reference>
          <reference field="3" count="1" selected="false">
            <x v="1"/>
          </reference>
          <reference field="2" count="1" selected="false">
            <x v="4"/>
          </reference>
        </references>
      </pivotArea>
    </format>
    <format dxfId="1191">
      <pivotArea dataOnly="0" labelOnly="1" fieldPosition="0">
        <references count="5">
          <reference field="8" count="1">
            <x v="57"/>
          </reference>
          <reference field="6" count="1" selected="false">
            <x v="5"/>
          </reference>
          <reference field="5" count="1" selected="false">
            <x v="27"/>
          </reference>
          <reference field="3" count="1" selected="false">
            <x v="1"/>
          </reference>
          <reference field="2" count="1" selected="false">
            <x v="4"/>
          </reference>
        </references>
      </pivotArea>
    </format>
    <format dxfId="1192">
      <pivotArea dataOnly="0" labelOnly="1" fieldPosition="0">
        <references count="5">
          <reference field="8" count="1">
            <x v="24"/>
          </reference>
          <reference field="6" count="1" selected="false">
            <x v="23"/>
          </reference>
          <reference field="5" count="1" selected="false">
            <x v="1"/>
          </reference>
          <reference field="3" count="1" selected="false">
            <x v="2"/>
          </reference>
          <reference field="2" count="1" selected="false">
            <x v="4"/>
          </reference>
        </references>
      </pivotArea>
    </format>
    <format dxfId="1193">
      <pivotArea dataOnly="0" labelOnly="1" fieldPosition="0">
        <references count="5">
          <reference field="8" count="1">
            <x v="52"/>
          </reference>
          <reference field="6" count="1" selected="false">
            <x v="23"/>
          </reference>
          <reference field="5" count="1" selected="false">
            <x v="1"/>
          </reference>
          <reference field="3" count="1" selected="false">
            <x v="2"/>
          </reference>
          <reference field="2" count="1" selected="false">
            <x v="4"/>
          </reference>
        </references>
      </pivotArea>
    </format>
    <format dxfId="1194">
      <pivotArea dataOnly="0" labelOnly="1" fieldPosition="0">
        <references count="5">
          <reference field="8" count="1">
            <x v="106"/>
          </reference>
          <reference field="6" count="1" selected="false">
            <x v="20"/>
          </reference>
          <reference field="5" count="1" selected="false">
            <x v="4"/>
          </reference>
          <reference field="3" count="1" selected="false">
            <x v="2"/>
          </reference>
          <reference field="2" count="1" selected="false">
            <x v="4"/>
          </reference>
        </references>
      </pivotArea>
    </format>
    <format dxfId="1195">
      <pivotArea dataOnly="0" labelOnly="1" fieldPosition="0">
        <references count="5">
          <reference field="8" count="1">
            <x v="4"/>
          </reference>
          <reference field="6" count="1" selected="false">
            <x v="21"/>
          </reference>
          <reference field="5" count="1" selected="false">
            <x v="13"/>
          </reference>
          <reference field="3" count="1" selected="false">
            <x v="2"/>
          </reference>
          <reference field="2" count="1" selected="false">
            <x v="4"/>
          </reference>
        </references>
      </pivotArea>
    </format>
    <format dxfId="1196">
      <pivotArea dataOnly="0" labelOnly="1" fieldPosition="0">
        <references count="5">
          <reference field="8" count="1">
            <x v="105"/>
          </reference>
          <reference field="6" count="1" selected="false">
            <x v="17"/>
          </reference>
          <reference field="5" count="1" selected="false">
            <x v="33"/>
          </reference>
          <reference field="3" count="1" selected="false">
            <x v="2"/>
          </reference>
          <reference field="2" count="1" selected="false">
            <x v="4"/>
          </reference>
        </references>
      </pivotArea>
    </format>
    <format dxfId="1197">
      <pivotArea dataOnly="0" labelOnly="1" fieldPosition="0">
        <references count="5">
          <reference field="8" count="1">
            <x v="16"/>
          </reference>
          <reference field="6" count="1" selected="false">
            <x v="3"/>
          </reference>
          <reference field="5" count="1" selected="false">
            <x v="42"/>
          </reference>
          <reference field="3" count="1" selected="false">
            <x v="0"/>
          </reference>
          <reference field="2" count="1" selected="false">
            <x v="5"/>
          </reference>
        </references>
      </pivotArea>
    </format>
    <format dxfId="1198">
      <pivotArea dataOnly="0" labelOnly="1" fieldPosition="0">
        <references count="5">
          <reference field="8" count="1">
            <x v="3"/>
          </reference>
          <reference field="6" count="1" selected="false">
            <x v="6"/>
          </reference>
          <reference field="5" count="1" selected="false">
            <x v="10"/>
          </reference>
          <reference field="3" count="1" selected="false">
            <x v="1"/>
          </reference>
          <reference field="2" count="1" selected="false">
            <x v="5"/>
          </reference>
        </references>
      </pivotArea>
    </format>
    <format dxfId="1199">
      <pivotArea dataOnly="0" labelOnly="1" fieldPosition="0">
        <references count="5">
          <reference field="8" count="1">
            <x v="18"/>
          </reference>
          <reference field="6" count="1" selected="false">
            <x v="12"/>
          </reference>
          <reference field="5" count="1" selected="false">
            <x v="12"/>
          </reference>
          <reference field="3" count="1" selected="false">
            <x v="1"/>
          </reference>
          <reference field="2" count="1" selected="false">
            <x v="5"/>
          </reference>
        </references>
      </pivotArea>
    </format>
    <format dxfId="1200">
      <pivotArea dataOnly="0" labelOnly="1" fieldPosition="0">
        <references count="5">
          <reference field="8" count="1">
            <x v="23"/>
          </reference>
          <reference field="6" count="1" selected="false">
            <x v="5"/>
          </reference>
          <reference field="5" count="1" selected="false">
            <x v="27"/>
          </reference>
          <reference field="3" count="1" selected="false">
            <x v="1"/>
          </reference>
          <reference field="2" count="1" selected="false">
            <x v="5"/>
          </reference>
        </references>
      </pivotArea>
    </format>
    <format dxfId="1201">
      <pivotArea dataOnly="0" labelOnly="1" fieldPosition="0">
        <references count="5">
          <reference field="8" count="1">
            <x v="17"/>
          </reference>
          <reference field="6" count="1" selected="false">
            <x v="10"/>
          </reference>
          <reference field="5" count="1" selected="false">
            <x v="29"/>
          </reference>
          <reference field="3" count="1" selected="false">
            <x v="1"/>
          </reference>
          <reference field="2" count="1" selected="false">
            <x v="5"/>
          </reference>
        </references>
      </pivotArea>
    </format>
    <format dxfId="1202">
      <pivotArea dataOnly="0" labelOnly="1" fieldPosition="0">
        <references count="5">
          <reference field="8" count="1">
            <x v="19"/>
          </reference>
          <reference field="6" count="1" selected="false">
            <x v="19"/>
          </reference>
          <reference field="5" count="1" selected="false">
            <x v="1"/>
          </reference>
          <reference field="3" count="1" selected="false">
            <x v="2"/>
          </reference>
          <reference field="2" count="1" selected="false">
            <x v="5"/>
          </reference>
        </references>
      </pivotArea>
    </format>
    <format dxfId="1203">
      <pivotArea dataOnly="0" labelOnly="1" fieldPosition="0">
        <references count="5">
          <reference field="8" count="1">
            <x v="97"/>
          </reference>
          <reference field="6" count="1" selected="false">
            <x v="20"/>
          </reference>
          <reference field="5" count="1" selected="false">
            <x v="4"/>
          </reference>
          <reference field="3" count="1" selected="false">
            <x v="2"/>
          </reference>
          <reference field="2" count="1" selected="false">
            <x v="5"/>
          </reference>
        </references>
      </pivotArea>
    </format>
    <format dxfId="1204">
      <pivotArea dataOnly="0" labelOnly="1" fieldPosition="0">
        <references count="5">
          <reference field="8" count="1">
            <x v="95"/>
          </reference>
          <reference field="6" count="1" selected="false">
            <x v="16"/>
          </reference>
          <reference field="5" count="1" selected="false">
            <x v="32"/>
          </reference>
          <reference field="3" count="1" selected="false">
            <x v="2"/>
          </reference>
          <reference field="2" count="1" selected="false">
            <x v="5"/>
          </reference>
        </references>
      </pivotArea>
    </format>
    <format dxfId="1205">
      <pivotArea dataOnly="0" labelOnly="1" fieldPosition="0">
        <references count="5">
          <reference field="8" count="1">
            <x v="96"/>
          </reference>
          <reference field="6" count="1" selected="false">
            <x v="17"/>
          </reference>
          <reference field="5" count="1" selected="false">
            <x v="33"/>
          </reference>
          <reference field="3" count="1" selected="false">
            <x v="2"/>
          </reference>
          <reference field="2" count="1" selected="false">
            <x v="5"/>
          </reference>
        </references>
      </pivotArea>
    </format>
    <format dxfId="1206">
      <pivotArea dataOnly="0" labelOnly="1" fieldPosition="0">
        <references count="5">
          <reference field="8" count="1">
            <x v="51"/>
          </reference>
          <reference field="6" count="1" selected="false">
            <x v="4"/>
          </reference>
          <reference field="5" count="1" selected="false">
            <x v="43"/>
          </reference>
          <reference field="3" count="1" selected="false">
            <x v="0"/>
          </reference>
          <reference field="2" count="1" selected="false">
            <x v="6"/>
          </reference>
        </references>
      </pivotArea>
    </format>
    <format dxfId="1207">
      <pivotArea dataOnly="0" labelOnly="1" fieldPosition="0">
        <references count="5">
          <reference field="8" count="1">
            <x v="62"/>
          </reference>
          <reference field="6" count="1" selected="false">
            <x v="7"/>
          </reference>
          <reference field="5" count="1" selected="false">
            <x v="9"/>
          </reference>
          <reference field="3" count="1" selected="false">
            <x v="1"/>
          </reference>
          <reference field="2" count="1" selected="false">
            <x v="6"/>
          </reference>
        </references>
      </pivotArea>
    </format>
    <format dxfId="1208">
      <pivotArea dataOnly="0" labelOnly="1" fieldPosition="0">
        <references count="5">
          <reference field="8" count="1">
            <x v="60"/>
          </reference>
          <reference field="6" count="1" selected="false">
            <x v="12"/>
          </reference>
          <reference field="5" count="1" selected="false">
            <x v="12"/>
          </reference>
          <reference field="3" count="1" selected="false">
            <x v="1"/>
          </reference>
          <reference field="2" count="1" selected="false">
            <x v="6"/>
          </reference>
        </references>
      </pivotArea>
    </format>
    <format dxfId="1209">
      <pivotArea dataOnly="0" labelOnly="1" fieldPosition="0">
        <references count="5">
          <reference field="8" count="1">
            <x v="63"/>
          </reference>
          <reference field="6" count="1" selected="false">
            <x v="5"/>
          </reference>
          <reference field="5" count="1" selected="false">
            <x v="27"/>
          </reference>
          <reference field="3" count="1" selected="false">
            <x v="1"/>
          </reference>
          <reference field="2" count="1" selected="false">
            <x v="6"/>
          </reference>
        </references>
      </pivotArea>
    </format>
    <format dxfId="1210">
      <pivotArea dataOnly="0" labelOnly="1" fieldPosition="0">
        <references count="5">
          <reference field="8" count="1">
            <x v="67"/>
          </reference>
          <reference field="6" count="1" selected="false">
            <x v="8"/>
          </reference>
          <reference field="5" count="1" selected="false">
            <x v="28"/>
          </reference>
          <reference field="3" count="1" selected="false">
            <x v="1"/>
          </reference>
          <reference field="2" count="1" selected="false">
            <x v="6"/>
          </reference>
        </references>
      </pivotArea>
    </format>
    <format dxfId="1211">
      <pivotArea dataOnly="0" labelOnly="1" fieldPosition="0">
        <references count="5">
          <reference field="8" count="1">
            <x v="59"/>
          </reference>
          <reference field="6" count="1" selected="false">
            <x v="10"/>
          </reference>
          <reference field="5" count="1" selected="false">
            <x v="29"/>
          </reference>
          <reference field="3" count="1" selected="false">
            <x v="1"/>
          </reference>
          <reference field="2" count="1" selected="false">
            <x v="6"/>
          </reference>
        </references>
      </pivotArea>
    </format>
    <format dxfId="1212">
      <pivotArea dataOnly="0" labelOnly="1" fieldPosition="0">
        <references count="5">
          <reference field="8" count="1">
            <x v="0"/>
          </reference>
          <reference field="6" count="1" selected="false">
            <x v="22"/>
          </reference>
          <reference field="5" count="1" selected="false">
            <x v="7"/>
          </reference>
          <reference field="3" count="1" selected="false">
            <x v="2"/>
          </reference>
          <reference field="2" count="1" selected="false">
            <x v="6"/>
          </reference>
        </references>
      </pivotArea>
    </format>
    <format dxfId="1213">
      <pivotArea dataOnly="0" labelOnly="1" fieldPosition="0">
        <references count="5">
          <reference field="8" count="1">
            <x v="109"/>
          </reference>
          <reference field="6" count="1" selected="false">
            <x v="16"/>
          </reference>
          <reference field="5" count="1" selected="false">
            <x v="32"/>
          </reference>
          <reference field="3" count="1" selected="false">
            <x v="2"/>
          </reference>
          <reference field="2" count="1" selected="false">
            <x v="6"/>
          </reference>
        </references>
      </pivotArea>
    </format>
    <format dxfId="1214">
      <pivotArea dataOnly="0" labelOnly="1" grandRow="1" offset="C1:E1" fieldPosition="0"/>
    </format>
    <format dxfId="1215">
      <pivotArea field="33" type="button" dataOnly="0" labelOnly="1" outline="0" fieldPosition="0"/>
    </format>
    <format dxfId="1216">
      <pivotArea dataOnly="0" labelOnly="1" fieldPosition="0">
        <references count="6">
          <reference field="33" count="1">
            <x v="2"/>
          </reference>
          <reference field="8" count="1" selected="false">
            <x v="68"/>
          </reference>
          <reference field="6" count="1" selected="false">
            <x v="0"/>
          </reference>
          <reference field="5" count="1" selected="false">
            <x v="0"/>
          </reference>
          <reference field="3" count="1" selected="false">
            <x v="0"/>
          </reference>
          <reference field="2" count="1" selected="false">
            <x v="1"/>
          </reference>
        </references>
      </pivotArea>
    </format>
    <format dxfId="1217">
      <pivotArea dataOnly="0" labelOnly="1" fieldPosition="0">
        <references count="6">
          <reference field="33" count="1">
            <x v="2"/>
          </reference>
          <reference field="8" count="1" selected="false">
            <x v="32"/>
          </reference>
          <reference field="6" count="1" selected="false">
            <x v="7"/>
          </reference>
          <reference field="5" count="1" selected="false">
            <x v="9"/>
          </reference>
          <reference field="3" count="1" selected="false">
            <x v="1"/>
          </reference>
          <reference field="2" count="1" selected="false">
            <x v="1"/>
          </reference>
        </references>
      </pivotArea>
    </format>
    <format dxfId="1218">
      <pivotArea dataOnly="0" labelOnly="1" fieldPosition="0">
        <references count="6">
          <reference field="33" count="1">
            <x v="1"/>
          </reference>
          <reference field="8" count="1" selected="false">
            <x v="3"/>
          </reference>
          <reference field="6" count="1" selected="false">
            <x v="6"/>
          </reference>
          <reference field="5" count="1" selected="false">
            <x v="10"/>
          </reference>
          <reference field="3" count="1" selected="false">
            <x v="1"/>
          </reference>
          <reference field="2" count="1" selected="false">
            <x v="1"/>
          </reference>
        </references>
      </pivotArea>
    </format>
    <format dxfId="1219">
      <pivotArea dataOnly="0" labelOnly="1" fieldPosition="0">
        <references count="6">
          <reference field="33" count="1">
            <x v="1"/>
          </reference>
          <reference field="8" count="1" selected="false">
            <x v="69"/>
          </reference>
          <reference field="6" count="1" selected="false">
            <x v="10"/>
          </reference>
          <reference field="5" count="1" selected="false">
            <x v="29"/>
          </reference>
          <reference field="3" count="1" selected="false">
            <x v="1"/>
          </reference>
          <reference field="2" count="1" selected="false">
            <x v="1"/>
          </reference>
        </references>
      </pivotArea>
    </format>
    <format dxfId="1220">
      <pivotArea dataOnly="0" labelOnly="1" fieldPosition="0">
        <references count="6">
          <reference field="33" count="1">
            <x v="2"/>
          </reference>
          <reference field="8" count="1" selected="false">
            <x v="31"/>
          </reference>
          <reference field="6" count="1" selected="false">
            <x v="19"/>
          </reference>
          <reference field="5" count="1" selected="false">
            <x v="1"/>
          </reference>
          <reference field="3" count="1" selected="false">
            <x v="2"/>
          </reference>
          <reference field="2" count="1" selected="false">
            <x v="1"/>
          </reference>
        </references>
      </pivotArea>
    </format>
    <format dxfId="1221">
      <pivotArea dataOnly="0" labelOnly="1" fieldPosition="0">
        <references count="6">
          <reference field="33" count="1">
            <x v="2"/>
          </reference>
          <reference field="8" count="1" selected="false">
            <x v="26"/>
          </reference>
          <reference field="6" count="1" selected="false">
            <x v="23"/>
          </reference>
          <reference field="5" count="1" selected="false">
            <x v="2"/>
          </reference>
          <reference field="3" count="1" selected="false">
            <x v="2"/>
          </reference>
          <reference field="2" count="1" selected="false">
            <x v="1"/>
          </reference>
        </references>
      </pivotArea>
    </format>
    <format dxfId="1222">
      <pivotArea dataOnly="0" labelOnly="1" fieldPosition="0">
        <references count="6">
          <reference field="33" count="1">
            <x v="1"/>
          </reference>
          <reference field="8" count="1" selected="false">
            <x v="114"/>
          </reference>
          <reference field="6" count="1" selected="false">
            <x v="20"/>
          </reference>
          <reference field="5" count="1" selected="false">
            <x v="4"/>
          </reference>
          <reference field="3" count="1" selected="false">
            <x v="2"/>
          </reference>
          <reference field="2" count="1" selected="false">
            <x v="1"/>
          </reference>
        </references>
      </pivotArea>
    </format>
    <format dxfId="1223">
      <pivotArea dataOnly="0" labelOnly="1" fieldPosition="0">
        <references count="6">
          <reference field="33" count="1">
            <x v="1"/>
          </reference>
          <reference field="8" count="1" selected="false">
            <x v="70"/>
          </reference>
          <reference field="6" count="1" selected="false">
            <x v="22"/>
          </reference>
          <reference field="5" count="1" selected="false">
            <x v="7"/>
          </reference>
          <reference field="3" count="1" selected="false">
            <x v="2"/>
          </reference>
          <reference field="2" count="1" selected="false">
            <x v="1"/>
          </reference>
        </references>
      </pivotArea>
    </format>
    <format dxfId="1224">
      <pivotArea dataOnly="0" labelOnly="1" fieldPosition="0">
        <references count="6">
          <reference field="33" count="1">
            <x v="2"/>
          </reference>
          <reference field="8" count="1" selected="false">
            <x v="75"/>
          </reference>
          <reference field="6" count="1" selected="false">
            <x v="14"/>
          </reference>
          <reference field="5" count="1" selected="false">
            <x v="14"/>
          </reference>
          <reference field="3" count="1" selected="false">
            <x v="2"/>
          </reference>
          <reference field="2" count="1" selected="false">
            <x v="1"/>
          </reference>
        </references>
      </pivotArea>
    </format>
    <format dxfId="1225">
      <pivotArea dataOnly="0" labelOnly="1" fieldPosition="0">
        <references count="6">
          <reference field="33" count="1">
            <x v="2"/>
          </reference>
          <reference field="8" count="1" selected="false">
            <x v="76"/>
          </reference>
          <reference field="6" count="1" selected="false">
            <x v="14"/>
          </reference>
          <reference field="5" count="1" selected="false">
            <x v="14"/>
          </reference>
          <reference field="3" count="1" selected="false">
            <x v="2"/>
          </reference>
          <reference field="2" count="1" selected="false">
            <x v="1"/>
          </reference>
        </references>
      </pivotArea>
    </format>
    <format dxfId="1226">
      <pivotArea dataOnly="0" labelOnly="1" fieldPosition="0">
        <references count="6">
          <reference field="33" count="1">
            <x v="1"/>
          </reference>
          <reference field="8" count="1" selected="false">
            <x v="113"/>
          </reference>
          <reference field="6" count="1" selected="false">
            <x v="17"/>
          </reference>
          <reference field="5" count="1" selected="false">
            <x v="33"/>
          </reference>
          <reference field="3" count="1" selected="false">
            <x v="2"/>
          </reference>
          <reference field="2" count="1" selected="false">
            <x v="1"/>
          </reference>
        </references>
      </pivotArea>
    </format>
    <format dxfId="1227">
      <pivotArea dataOnly="0" labelOnly="1" fieldPosition="0">
        <references count="6">
          <reference field="33" count="1">
            <x v="1"/>
          </reference>
          <reference field="8" count="1" selected="false">
            <x v="40"/>
          </reference>
          <reference field="6" count="1" selected="false">
            <x v="2"/>
          </reference>
          <reference field="5" count="1" selected="false">
            <x v="44"/>
          </reference>
          <reference field="3" count="1" selected="false">
            <x v="0"/>
          </reference>
          <reference field="2" count="1" selected="false">
            <x v="2"/>
          </reference>
        </references>
      </pivotArea>
    </format>
    <format dxfId="1228">
      <pivotArea dataOnly="0" labelOnly="1" fieldPosition="0">
        <references count="6">
          <reference field="33" count="1">
            <x v="1"/>
          </reference>
          <reference field="8" count="1" selected="false">
            <x v="3"/>
          </reference>
          <reference field="6" count="1" selected="false">
            <x v="6"/>
          </reference>
          <reference field="5" count="1" selected="false">
            <x v="10"/>
          </reference>
          <reference field="3" count="1" selected="false">
            <x v="1"/>
          </reference>
          <reference field="2" count="1" selected="false">
            <x v="2"/>
          </reference>
        </references>
      </pivotArea>
    </format>
    <format dxfId="1229">
      <pivotArea dataOnly="0" labelOnly="1" fieldPosition="0">
        <references count="6">
          <reference field="33" count="1">
            <x v="1"/>
          </reference>
          <reference field="8" count="1" selected="false">
            <x v="41"/>
          </reference>
          <reference field="6" count="1" selected="false">
            <x v="9"/>
          </reference>
          <reference field="5" count="1" selected="false">
            <x v="30"/>
          </reference>
          <reference field="3" count="1" selected="false">
            <x v="1"/>
          </reference>
          <reference field="2" count="1" selected="false">
            <x v="2"/>
          </reference>
        </references>
      </pivotArea>
    </format>
    <format dxfId="1230">
      <pivotArea dataOnly="0" labelOnly="1" fieldPosition="0">
        <references count="6">
          <reference field="33" count="1">
            <x v="1"/>
          </reference>
          <reference field="8" count="1" selected="false">
            <x v="42"/>
          </reference>
          <reference field="6" count="1" selected="false">
            <x v="19"/>
          </reference>
          <reference field="5" count="1" selected="false">
            <x v="1"/>
          </reference>
          <reference field="3" count="1" selected="false">
            <x v="2"/>
          </reference>
          <reference field="2" count="1" selected="false">
            <x v="2"/>
          </reference>
        </references>
      </pivotArea>
    </format>
    <format dxfId="1231">
      <pivotArea dataOnly="0" labelOnly="1" fieldPosition="0">
        <references count="6">
          <reference field="33" count="1">
            <x v="1"/>
          </reference>
          <reference field="8" count="1" selected="false">
            <x v="2"/>
          </reference>
          <reference field="6" count="1" selected="false">
            <x v="21"/>
          </reference>
          <reference field="5" count="1" selected="false">
            <x v="13"/>
          </reference>
          <reference field="3" count="1" selected="false">
            <x v="2"/>
          </reference>
          <reference field="2" count="1" selected="false">
            <x v="2"/>
          </reference>
        </references>
      </pivotArea>
    </format>
    <format dxfId="1232">
      <pivotArea dataOnly="0" labelOnly="1" fieldPosition="0">
        <references count="6">
          <reference field="33" count="1">
            <x v="1"/>
          </reference>
          <reference field="8" count="1" selected="false">
            <x v="45"/>
          </reference>
          <reference field="6" count="1" selected="false">
            <x v="21"/>
          </reference>
          <reference field="5" count="1" selected="false">
            <x v="13"/>
          </reference>
          <reference field="3" count="1" selected="false">
            <x v="2"/>
          </reference>
          <reference field="2" count="1" selected="false">
            <x v="2"/>
          </reference>
        </references>
      </pivotArea>
    </format>
    <format dxfId="1233">
      <pivotArea dataOnly="0" labelOnly="1" fieldPosition="0">
        <references count="6">
          <reference field="33" count="1">
            <x v="2"/>
          </reference>
          <reference field="8" count="1" selected="false">
            <x v="8"/>
          </reference>
          <reference field="6" count="1" selected="false">
            <x v="1"/>
          </reference>
          <reference field="5" count="1" selected="false">
            <x v="40"/>
          </reference>
          <reference field="3" count="1" selected="false">
            <x v="0"/>
          </reference>
          <reference field="2" count="1" selected="false">
            <x v="3"/>
          </reference>
        </references>
      </pivotArea>
    </format>
    <format dxfId="1234">
      <pivotArea dataOnly="0" labelOnly="1" fieldPosition="0">
        <references count="6">
          <reference field="33" count="1">
            <x v="1"/>
          </reference>
          <reference field="8" count="1" selected="false">
            <x v="9"/>
          </reference>
          <reference field="6" count="1" selected="false">
            <x v="3"/>
          </reference>
          <reference field="5" count="1" selected="false">
            <x v="42"/>
          </reference>
          <reference field="3" count="1" selected="false">
            <x v="0"/>
          </reference>
          <reference field="2" count="1" selected="false">
            <x v="3"/>
          </reference>
        </references>
      </pivotArea>
    </format>
    <format dxfId="1235">
      <pivotArea dataOnly="0" labelOnly="1" fieldPosition="0">
        <references count="6">
          <reference field="33" count="1">
            <x v="1"/>
          </reference>
          <reference field="8" count="1" selected="false">
            <x v="7"/>
          </reference>
          <reference field="6" count="1" selected="false">
            <x v="2"/>
          </reference>
          <reference field="5" count="1" selected="false">
            <x v="44"/>
          </reference>
          <reference field="3" count="1" selected="false">
            <x v="0"/>
          </reference>
          <reference field="2" count="1" selected="false">
            <x v="3"/>
          </reference>
        </references>
      </pivotArea>
    </format>
    <format dxfId="1236">
      <pivotArea dataOnly="0" labelOnly="1" fieldPosition="0">
        <references count="6">
          <reference field="33" count="1">
            <x v="1"/>
          </reference>
          <reference field="8" count="1" selected="false">
            <x v="3"/>
          </reference>
          <reference field="6" count="1" selected="false">
            <x v="6"/>
          </reference>
          <reference field="5" count="1" selected="false">
            <x v="10"/>
          </reference>
          <reference field="3" count="1" selected="false">
            <x v="1"/>
          </reference>
          <reference field="2" count="1" selected="false">
            <x v="3"/>
          </reference>
        </references>
      </pivotArea>
    </format>
    <format dxfId="1237">
      <pivotArea dataOnly="0" labelOnly="1" fieldPosition="0">
        <references count="6">
          <reference field="33" count="1">
            <x v="2"/>
          </reference>
          <reference field="8" count="1" selected="false">
            <x v="12"/>
          </reference>
          <reference field="6" count="1" selected="false">
            <x v="5"/>
          </reference>
          <reference field="5" count="1" selected="false">
            <x v="27"/>
          </reference>
          <reference field="3" count="1" selected="false">
            <x v="1"/>
          </reference>
          <reference field="2" count="1" selected="false">
            <x v="3"/>
          </reference>
        </references>
      </pivotArea>
    </format>
    <format dxfId="1238">
      <pivotArea dataOnly="0" labelOnly="1" fieldPosition="0">
        <references count="6">
          <reference field="33" count="1">
            <x v="1"/>
          </reference>
          <reference field="8" count="1" selected="false">
            <x v="11"/>
          </reference>
          <reference field="6" count="1" selected="false">
            <x v="10"/>
          </reference>
          <reference field="5" count="1" selected="false">
            <x v="29"/>
          </reference>
          <reference field="3" count="1" selected="false">
            <x v="1"/>
          </reference>
          <reference field="2" count="1" selected="false">
            <x v="3"/>
          </reference>
        </references>
      </pivotArea>
    </format>
    <format dxfId="1239">
      <pivotArea dataOnly="0" labelOnly="1" fieldPosition="0">
        <references count="6">
          <reference field="33" count="1">
            <x v="1"/>
          </reference>
          <reference field="8" count="1" selected="false">
            <x v="10"/>
          </reference>
          <reference field="6" count="1" selected="false">
            <x v="9"/>
          </reference>
          <reference field="5" count="1" selected="false">
            <x v="30"/>
          </reference>
          <reference field="3" count="1" selected="false">
            <x v="1"/>
          </reference>
          <reference field="2" count="1" selected="false">
            <x v="3"/>
          </reference>
        </references>
      </pivotArea>
    </format>
    <format dxfId="1240">
      <pivotArea dataOnly="0" labelOnly="1" fieldPosition="0">
        <references count="6">
          <reference field="33" count="1">
            <x v="1"/>
          </reference>
          <reference field="8" count="1" selected="false">
            <x v="6"/>
          </reference>
          <reference field="6" count="1" selected="false">
            <x v="19"/>
          </reference>
          <reference field="5" count="1" selected="false">
            <x v="1"/>
          </reference>
          <reference field="3" count="1" selected="false">
            <x v="2"/>
          </reference>
          <reference field="2" count="1" selected="false">
            <x v="3"/>
          </reference>
        </references>
      </pivotArea>
    </format>
    <format dxfId="1241">
      <pivotArea dataOnly="0" labelOnly="1" fieldPosition="0">
        <references count="6">
          <reference field="33" count="1">
            <x v="2"/>
          </reference>
          <reference field="8" count="1" selected="false">
            <x v="92"/>
          </reference>
          <reference field="6" count="1" selected="false">
            <x v="20"/>
          </reference>
          <reference field="5" count="1" selected="false">
            <x v="4"/>
          </reference>
          <reference field="3" count="1" selected="false">
            <x v="2"/>
          </reference>
          <reference field="2" count="1" selected="false">
            <x v="3"/>
          </reference>
        </references>
      </pivotArea>
    </format>
    <format dxfId="1242">
      <pivotArea dataOnly="0" labelOnly="1" fieldPosition="0">
        <references count="6">
          <reference field="33" count="1">
            <x v="1"/>
          </reference>
          <reference field="8" count="1" selected="false">
            <x v="5"/>
          </reference>
          <reference field="6" count="1" selected="false">
            <x v="21"/>
          </reference>
          <reference field="5" count="1" selected="false">
            <x v="13"/>
          </reference>
          <reference field="3" count="1" selected="false">
            <x v="2"/>
          </reference>
          <reference field="2" count="1" selected="false">
            <x v="3"/>
          </reference>
        </references>
      </pivotArea>
    </format>
    <format dxfId="1243">
      <pivotArea dataOnly="0" labelOnly="1" fieldPosition="0">
        <references count="6">
          <reference field="33" count="1">
            <x v="1"/>
          </reference>
          <reference field="8" count="1" selected="false">
            <x v="39"/>
          </reference>
          <reference field="6" count="1" selected="false">
            <x v="21"/>
          </reference>
          <reference field="5" count="1" selected="false">
            <x v="13"/>
          </reference>
          <reference field="3" count="1" selected="false">
            <x v="2"/>
          </reference>
          <reference field="2" count="1" selected="false">
            <x v="3"/>
          </reference>
        </references>
      </pivotArea>
    </format>
    <format dxfId="1244">
      <pivotArea dataOnly="0" labelOnly="1" fieldPosition="0">
        <references count="6">
          <reference field="33" count="1">
            <x v="2"/>
          </reference>
          <reference field="8" count="1" selected="false">
            <x v="13"/>
          </reference>
          <reference field="6" count="1" selected="false">
            <x v="14"/>
          </reference>
          <reference field="5" count="1" selected="false">
            <x v="14"/>
          </reference>
          <reference field="3" count="1" selected="false">
            <x v="2"/>
          </reference>
          <reference field="2" count="1" selected="false">
            <x v="3"/>
          </reference>
        </references>
      </pivotArea>
    </format>
    <format dxfId="1245">
      <pivotArea dataOnly="0" labelOnly="1" fieldPosition="0">
        <references count="6">
          <reference field="33" count="1">
            <x v="1"/>
          </reference>
          <reference field="8" count="1" selected="false">
            <x v="90"/>
          </reference>
          <reference field="6" count="1" selected="false">
            <x v="16"/>
          </reference>
          <reference field="5" count="1" selected="false">
            <x v="32"/>
          </reference>
          <reference field="3" count="1" selected="false">
            <x v="2"/>
          </reference>
          <reference field="2" count="1" selected="false">
            <x v="3"/>
          </reference>
        </references>
      </pivotArea>
    </format>
    <format dxfId="1246">
      <pivotArea dataOnly="0" labelOnly="1" fieldPosition="0">
        <references count="6">
          <reference field="33" count="1">
            <x v="2"/>
          </reference>
          <reference field="8" count="1" selected="false">
            <x v="91"/>
          </reference>
          <reference field="6" count="1" selected="false">
            <x v="17"/>
          </reference>
          <reference field="5" count="1" selected="false">
            <x v="33"/>
          </reference>
          <reference field="3" count="1" selected="false">
            <x v="2"/>
          </reference>
          <reference field="2" count="1" selected="false">
            <x v="3"/>
          </reference>
        </references>
      </pivotArea>
    </format>
    <format dxfId="1247">
      <pivotArea dataOnly="0" labelOnly="1" fieldPosition="0">
        <references count="6">
          <reference field="33" count="1">
            <x v="1"/>
          </reference>
          <reference field="8" count="1" selected="false">
            <x v="54"/>
          </reference>
          <reference field="6" count="1" selected="false">
            <x v="1"/>
          </reference>
          <reference field="5" count="1" selected="false">
            <x v="40"/>
          </reference>
          <reference field="3" count="1" selected="false">
            <x v="0"/>
          </reference>
          <reference field="2" count="1" selected="false">
            <x v="4"/>
          </reference>
        </references>
      </pivotArea>
    </format>
    <format dxfId="1248">
      <pivotArea dataOnly="0" labelOnly="1" fieldPosition="0">
        <references count="6">
          <reference field="33" count="1">
            <x v="1"/>
          </reference>
          <reference field="8" count="1" selected="false">
            <x v="55"/>
          </reference>
          <reference field="6" count="1" selected="false">
            <x v="3"/>
          </reference>
          <reference field="5" count="1" selected="false">
            <x v="42"/>
          </reference>
          <reference field="3" count="1" selected="false">
            <x v="0"/>
          </reference>
          <reference field="2" count="1" selected="false">
            <x v="4"/>
          </reference>
        </references>
      </pivotArea>
    </format>
    <format dxfId="1249">
      <pivotArea dataOnly="0" labelOnly="1" fieldPosition="0">
        <references count="6">
          <reference field="33" count="1">
            <x v="1"/>
          </reference>
          <reference field="8" count="1" selected="false">
            <x v="53"/>
          </reference>
          <reference field="6" count="1" selected="false">
            <x v="2"/>
          </reference>
          <reference field="5" count="1" selected="false">
            <x v="44"/>
          </reference>
          <reference field="3" count="1" selected="false">
            <x v="0"/>
          </reference>
          <reference field="2" count="1" selected="false">
            <x v="4"/>
          </reference>
        </references>
      </pivotArea>
    </format>
    <format dxfId="1250">
      <pivotArea dataOnly="0" labelOnly="1" fieldPosition="0">
        <references count="6">
          <reference field="33" count="1">
            <x v="1"/>
          </reference>
          <reference field="8" count="1" selected="false">
            <x v="3"/>
          </reference>
          <reference field="6" count="1" selected="false">
            <x v="6"/>
          </reference>
          <reference field="5" count="1" selected="false">
            <x v="10"/>
          </reference>
          <reference field="3" count="1" selected="false">
            <x v="1"/>
          </reference>
          <reference field="2" count="1" selected="false">
            <x v="4"/>
          </reference>
        </references>
      </pivotArea>
    </format>
    <format dxfId="1251">
      <pivotArea dataOnly="0" labelOnly="1" fieldPosition="0">
        <references count="6">
          <reference field="33" count="1">
            <x v="1"/>
          </reference>
          <reference field="8" count="1" selected="false">
            <x v="58"/>
          </reference>
          <reference field="6" count="1" selected="false">
            <x v="13"/>
          </reference>
          <reference field="5" count="1" selected="false">
            <x v="11"/>
          </reference>
          <reference field="3" count="1" selected="false">
            <x v="1"/>
          </reference>
          <reference field="2" count="1" selected="false">
            <x v="4"/>
          </reference>
        </references>
      </pivotArea>
    </format>
    <format dxfId="1252">
      <pivotArea dataOnly="0" labelOnly="1" fieldPosition="0">
        <references count="6">
          <reference field="33" count="1">
            <x v="1"/>
          </reference>
          <reference field="8" count="1" selected="false">
            <x v="57"/>
          </reference>
          <reference field="6" count="1" selected="false">
            <x v="5"/>
          </reference>
          <reference field="5" count="1" selected="false">
            <x v="27"/>
          </reference>
          <reference field="3" count="1" selected="false">
            <x v="1"/>
          </reference>
          <reference field="2" count="1" selected="false">
            <x v="4"/>
          </reference>
        </references>
      </pivotArea>
    </format>
    <format dxfId="1253">
      <pivotArea dataOnly="0" labelOnly="1" fieldPosition="0">
        <references count="6">
          <reference field="33" count="1">
            <x v="1"/>
          </reference>
          <reference field="8" count="1" selected="false">
            <x v="24"/>
          </reference>
          <reference field="6" count="1" selected="false">
            <x v="23"/>
          </reference>
          <reference field="5" count="1" selected="false">
            <x v="1"/>
          </reference>
          <reference field="3" count="1" selected="false">
            <x v="2"/>
          </reference>
          <reference field="2" count="1" selected="false">
            <x v="4"/>
          </reference>
        </references>
      </pivotArea>
    </format>
    <format dxfId="1254">
      <pivotArea dataOnly="0" labelOnly="1" fieldPosition="0">
        <references count="6">
          <reference field="33" count="1">
            <x v="1"/>
          </reference>
          <reference field="8" count="1" selected="false">
            <x v="52"/>
          </reference>
          <reference field="6" count="1" selected="false">
            <x v="23"/>
          </reference>
          <reference field="5" count="1" selected="false">
            <x v="1"/>
          </reference>
          <reference field="3" count="1" selected="false">
            <x v="2"/>
          </reference>
          <reference field="2" count="1" selected="false">
            <x v="4"/>
          </reference>
        </references>
      </pivotArea>
    </format>
    <format dxfId="1255">
      <pivotArea dataOnly="0" labelOnly="1" fieldPosition="0">
        <references count="6">
          <reference field="33" count="1">
            <x v="1"/>
          </reference>
          <reference field="8" count="1" selected="false">
            <x v="106"/>
          </reference>
          <reference field="6" count="1" selected="false">
            <x v="20"/>
          </reference>
          <reference field="5" count="1" selected="false">
            <x v="4"/>
          </reference>
          <reference field="3" count="1" selected="false">
            <x v="2"/>
          </reference>
          <reference field="2" count="1" selected="false">
            <x v="4"/>
          </reference>
        </references>
      </pivotArea>
    </format>
    <format dxfId="1256">
      <pivotArea dataOnly="0" labelOnly="1" fieldPosition="0">
        <references count="6">
          <reference field="33" count="1">
            <x v="1"/>
          </reference>
          <reference field="8" count="1" selected="false">
            <x v="4"/>
          </reference>
          <reference field="6" count="1" selected="false">
            <x v="21"/>
          </reference>
          <reference field="5" count="1" selected="false">
            <x v="13"/>
          </reference>
          <reference field="3" count="1" selected="false">
            <x v="2"/>
          </reference>
          <reference field="2" count="1" selected="false">
            <x v="4"/>
          </reference>
        </references>
      </pivotArea>
    </format>
    <format dxfId="1257">
      <pivotArea dataOnly="0" labelOnly="1" fieldPosition="0">
        <references count="6">
          <reference field="33" count="1">
            <x v="1"/>
          </reference>
          <reference field="8" count="1" selected="false">
            <x v="105"/>
          </reference>
          <reference field="6" count="1" selected="false">
            <x v="17"/>
          </reference>
          <reference field="5" count="1" selected="false">
            <x v="33"/>
          </reference>
          <reference field="3" count="1" selected="false">
            <x v="2"/>
          </reference>
          <reference field="2" count="1" selected="false">
            <x v="4"/>
          </reference>
        </references>
      </pivotArea>
    </format>
    <format dxfId="1258">
      <pivotArea dataOnly="0" labelOnly="1" fieldPosition="0">
        <references count="6">
          <reference field="33" count="1">
            <x v="1"/>
          </reference>
          <reference field="8" count="1" selected="false">
            <x v="16"/>
          </reference>
          <reference field="6" count="1" selected="false">
            <x v="3"/>
          </reference>
          <reference field="5" count="1" selected="false">
            <x v="42"/>
          </reference>
          <reference field="3" count="1" selected="false">
            <x v="0"/>
          </reference>
          <reference field="2" count="1" selected="false">
            <x v="5"/>
          </reference>
        </references>
      </pivotArea>
    </format>
    <format dxfId="1259">
      <pivotArea dataOnly="0" labelOnly="1" fieldPosition="0">
        <references count="6">
          <reference field="33" count="1">
            <x v="1"/>
          </reference>
          <reference field="8" count="1" selected="false">
            <x v="3"/>
          </reference>
          <reference field="6" count="1" selected="false">
            <x v="6"/>
          </reference>
          <reference field="5" count="1" selected="false">
            <x v="10"/>
          </reference>
          <reference field="3" count="1" selected="false">
            <x v="1"/>
          </reference>
          <reference field="2" count="1" selected="false">
            <x v="5"/>
          </reference>
        </references>
      </pivotArea>
    </format>
    <format dxfId="1260">
      <pivotArea dataOnly="0" labelOnly="1" fieldPosition="0">
        <references count="6">
          <reference field="33" count="1">
            <x v="1"/>
          </reference>
          <reference field="8" count="1" selected="false">
            <x v="18"/>
          </reference>
          <reference field="6" count="1" selected="false">
            <x v="12"/>
          </reference>
          <reference field="5" count="1" selected="false">
            <x v="12"/>
          </reference>
          <reference field="3" count="1" selected="false">
            <x v="1"/>
          </reference>
          <reference field="2" count="1" selected="false">
            <x v="5"/>
          </reference>
        </references>
      </pivotArea>
    </format>
    <format dxfId="1261">
      <pivotArea dataOnly="0" labelOnly="1" fieldPosition="0">
        <references count="6">
          <reference field="33" count="1">
            <x v="1"/>
          </reference>
          <reference field="8" count="1" selected="false">
            <x v="23"/>
          </reference>
          <reference field="6" count="1" selected="false">
            <x v="5"/>
          </reference>
          <reference field="5" count="1" selected="false">
            <x v="27"/>
          </reference>
          <reference field="3" count="1" selected="false">
            <x v="1"/>
          </reference>
          <reference field="2" count="1" selected="false">
            <x v="5"/>
          </reference>
        </references>
      </pivotArea>
    </format>
    <format dxfId="1262">
      <pivotArea dataOnly="0" labelOnly="1" fieldPosition="0">
        <references count="6">
          <reference field="33" count="1">
            <x v="1"/>
          </reference>
          <reference field="8" count="1" selected="false">
            <x v="17"/>
          </reference>
          <reference field="6" count="1" selected="false">
            <x v="10"/>
          </reference>
          <reference field="5" count="1" selected="false">
            <x v="29"/>
          </reference>
          <reference field="3" count="1" selected="false">
            <x v="1"/>
          </reference>
          <reference field="2" count="1" selected="false">
            <x v="5"/>
          </reference>
        </references>
      </pivotArea>
    </format>
    <format dxfId="1263">
      <pivotArea dataOnly="0" labelOnly="1" fieldPosition="0">
        <references count="6">
          <reference field="33" count="1">
            <x v="1"/>
          </reference>
          <reference field="8" count="1" selected="false">
            <x v="19"/>
          </reference>
          <reference field="6" count="1" selected="false">
            <x v="19"/>
          </reference>
          <reference field="5" count="1" selected="false">
            <x v="1"/>
          </reference>
          <reference field="3" count="1" selected="false">
            <x v="2"/>
          </reference>
          <reference field="2" count="1" selected="false">
            <x v="5"/>
          </reference>
        </references>
      </pivotArea>
    </format>
    <format dxfId="1264">
      <pivotArea dataOnly="0" labelOnly="1" fieldPosition="0">
        <references count="6">
          <reference field="33" count="1">
            <x v="1"/>
          </reference>
          <reference field="8" count="1" selected="false">
            <x v="97"/>
          </reference>
          <reference field="6" count="1" selected="false">
            <x v="20"/>
          </reference>
          <reference field="5" count="1" selected="false">
            <x v="4"/>
          </reference>
          <reference field="3" count="1" selected="false">
            <x v="2"/>
          </reference>
          <reference field="2" count="1" selected="false">
            <x v="5"/>
          </reference>
        </references>
      </pivotArea>
    </format>
    <format dxfId="1265">
      <pivotArea dataOnly="0" labelOnly="1" fieldPosition="0">
        <references count="6">
          <reference field="33" count="1">
            <x v="1"/>
          </reference>
          <reference field="8" count="1" selected="false">
            <x v="95"/>
          </reference>
          <reference field="6" count="1" selected="false">
            <x v="16"/>
          </reference>
          <reference field="5" count="1" selected="false">
            <x v="32"/>
          </reference>
          <reference field="3" count="1" selected="false">
            <x v="2"/>
          </reference>
          <reference field="2" count="1" selected="false">
            <x v="5"/>
          </reference>
        </references>
      </pivotArea>
    </format>
    <format dxfId="1266">
      <pivotArea dataOnly="0" labelOnly="1" fieldPosition="0">
        <references count="6">
          <reference field="33" count="1">
            <x v="1"/>
          </reference>
          <reference field="8" count="1" selected="false">
            <x v="96"/>
          </reference>
          <reference field="6" count="1" selected="false">
            <x v="17"/>
          </reference>
          <reference field="5" count="1" selected="false">
            <x v="33"/>
          </reference>
          <reference field="3" count="1" selected="false">
            <x v="2"/>
          </reference>
          <reference field="2" count="1" selected="false">
            <x v="5"/>
          </reference>
        </references>
      </pivotArea>
    </format>
    <format dxfId="1267">
      <pivotArea dataOnly="0" labelOnly="1" fieldPosition="0">
        <references count="6">
          <reference field="33" count="1">
            <x v="1"/>
          </reference>
          <reference field="8" count="1" selected="false">
            <x v="51"/>
          </reference>
          <reference field="6" count="1" selected="false">
            <x v="4"/>
          </reference>
          <reference field="5" count="1" selected="false">
            <x v="43"/>
          </reference>
          <reference field="3" count="1" selected="false">
            <x v="0"/>
          </reference>
          <reference field="2" count="1" selected="false">
            <x v="6"/>
          </reference>
        </references>
      </pivotArea>
    </format>
    <format dxfId="1268">
      <pivotArea dataOnly="0" labelOnly="1" fieldPosition="0">
        <references count="6">
          <reference field="33" count="1">
            <x v="1"/>
          </reference>
          <reference field="8" count="1" selected="false">
            <x v="62"/>
          </reference>
          <reference field="6" count="1" selected="false">
            <x v="7"/>
          </reference>
          <reference field="5" count="1" selected="false">
            <x v="9"/>
          </reference>
          <reference field="3" count="1" selected="false">
            <x v="1"/>
          </reference>
          <reference field="2" count="1" selected="false">
            <x v="6"/>
          </reference>
        </references>
      </pivotArea>
    </format>
    <format dxfId="1269">
      <pivotArea dataOnly="0" labelOnly="1" fieldPosition="0">
        <references count="6">
          <reference field="33" count="1">
            <x v="1"/>
          </reference>
          <reference field="8" count="1" selected="false">
            <x v="60"/>
          </reference>
          <reference field="6" count="1" selected="false">
            <x v="12"/>
          </reference>
          <reference field="5" count="1" selected="false">
            <x v="12"/>
          </reference>
          <reference field="3" count="1" selected="false">
            <x v="1"/>
          </reference>
          <reference field="2" count="1" selected="false">
            <x v="6"/>
          </reference>
        </references>
      </pivotArea>
    </format>
    <format dxfId="1270">
      <pivotArea dataOnly="0" labelOnly="1" fieldPosition="0">
        <references count="6">
          <reference field="33" count="1">
            <x v="1"/>
          </reference>
          <reference field="8" count="1" selected="false">
            <x v="63"/>
          </reference>
          <reference field="6" count="1" selected="false">
            <x v="5"/>
          </reference>
          <reference field="5" count="1" selected="false">
            <x v="27"/>
          </reference>
          <reference field="3" count="1" selected="false">
            <x v="1"/>
          </reference>
          <reference field="2" count="1" selected="false">
            <x v="6"/>
          </reference>
        </references>
      </pivotArea>
    </format>
    <format dxfId="1271">
      <pivotArea dataOnly="0" labelOnly="1" fieldPosition="0">
        <references count="6">
          <reference field="33" count="1">
            <x v="1"/>
          </reference>
          <reference field="8" count="1" selected="false">
            <x v="67"/>
          </reference>
          <reference field="6" count="1" selected="false">
            <x v="8"/>
          </reference>
          <reference field="5" count="1" selected="false">
            <x v="28"/>
          </reference>
          <reference field="3" count="1" selected="false">
            <x v="1"/>
          </reference>
          <reference field="2" count="1" selected="false">
            <x v="6"/>
          </reference>
        </references>
      </pivotArea>
    </format>
    <format dxfId="1272">
      <pivotArea dataOnly="0" labelOnly="1" fieldPosition="0">
        <references count="6">
          <reference field="33" count="1">
            <x v="1"/>
          </reference>
          <reference field="8" count="1" selected="false">
            <x v="59"/>
          </reference>
          <reference field="6" count="1" selected="false">
            <x v="10"/>
          </reference>
          <reference field="5" count="1" selected="false">
            <x v="29"/>
          </reference>
          <reference field="3" count="1" selected="false">
            <x v="1"/>
          </reference>
          <reference field="2" count="1" selected="false">
            <x v="6"/>
          </reference>
        </references>
      </pivotArea>
    </format>
    <format dxfId="1273">
      <pivotArea dataOnly="0" labelOnly="1" fieldPosition="0">
        <references count="6">
          <reference field="33" count="1">
            <x v="1"/>
          </reference>
          <reference field="8" count="1" selected="false">
            <x v="0"/>
          </reference>
          <reference field="6" count="1" selected="false">
            <x v="22"/>
          </reference>
          <reference field="5" count="1" selected="false">
            <x v="7"/>
          </reference>
          <reference field="3" count="1" selected="false">
            <x v="2"/>
          </reference>
          <reference field="2" count="1" selected="false">
            <x v="6"/>
          </reference>
        </references>
      </pivotArea>
    </format>
    <format dxfId="1274">
      <pivotArea dataOnly="0" labelOnly="1" fieldPosition="0">
        <references count="6">
          <reference field="33" count="1">
            <x v="1"/>
          </reference>
          <reference field="8" count="1" selected="false">
            <x v="109"/>
          </reference>
          <reference field="6" count="1" selected="false">
            <x v="16"/>
          </reference>
          <reference field="5" count="1" selected="false">
            <x v="32"/>
          </reference>
          <reference field="3" count="1" selected="false">
            <x v="2"/>
          </reference>
          <reference field="2" count="1" selected="false">
            <x v="6"/>
          </reference>
        </references>
      </pivotArea>
    </format>
    <format dxfId="1275">
      <pivotArea dataOnly="0" labelOnly="1" grandRow="1" offset="F1:F1" fieldPosition="0"/>
    </format>
    <format dxfId="1276">
      <pivotArea dataOnly="0" labelOnly="1" fieldPosition="0">
        <references count="1">
          <reference field="4294967294" count="1">
            <x v="0"/>
          </reference>
        </references>
      </pivotArea>
    </format>
    <format dxfId="1277">
      <pivotArea dataOnly="0" labelOnly="1" fieldPosition="0">
        <references count="1">
          <reference field="4294967294" count="1">
            <x v="1"/>
          </reference>
        </references>
      </pivotArea>
    </format>
    <format dxfId="1278">
      <pivotArea dataOnly="0" labelOnly="1" fieldPosition="0">
        <references count="1">
          <reference field="4294967294" count="1">
            <x v="2"/>
          </reference>
        </references>
      </pivotArea>
    </format>
    <format dxfId="1279">
      <pivotArea dataOnly="0" labelOnly="1" fieldPosition="0">
        <references count="1">
          <reference field="4294967294" count="1">
            <x v="3"/>
          </reference>
        </references>
      </pivotArea>
    </format>
    <format dxfId="1280">
      <pivotArea dataOnly="0" labelOnly="1" fieldPosition="0">
        <references count="1">
          <reference field="4294967294" count="1">
            <x v="4"/>
          </reference>
        </references>
      </pivotArea>
    </format>
    <format dxfId="1281">
      <pivotArea dataOnly="0" labelOnly="1" fieldPosition="0">
        <references count="1">
          <reference field="4294967294" count="1">
            <x v="5"/>
          </reference>
        </references>
      </pivotArea>
    </format>
    <format dxfId="1282">
      <pivotArea collapsedLevelsAreSubtotals="1" fieldPosition="0"/>
    </format>
    <format dxfId="1283">
      <pivotArea field="33" type="button" dataOnly="0" labelOnly="1" outline="0" fieldPosition="0"/>
    </format>
    <format dxfId="1284">
      <pivotArea dataOnly="0" labelOnly="1" fieldPosition="0">
        <references count="6">
          <reference field="33" count="1">
            <x v="2"/>
          </reference>
          <reference field="8" count="1" selected="false">
            <x v="68"/>
          </reference>
          <reference field="6" count="1" selected="false">
            <x v="0"/>
          </reference>
          <reference field="5" count="1" selected="false">
            <x v="0"/>
          </reference>
          <reference field="3" count="1" selected="false">
            <x v="0"/>
          </reference>
          <reference field="2" count="1" selected="false">
            <x v="1"/>
          </reference>
        </references>
      </pivotArea>
    </format>
    <format dxfId="1285">
      <pivotArea dataOnly="0" labelOnly="1" fieldPosition="0">
        <references count="6">
          <reference field="33" count="1">
            <x v="2"/>
          </reference>
          <reference field="8" count="1" selected="false">
            <x v="32"/>
          </reference>
          <reference field="6" count="1" selected="false">
            <x v="7"/>
          </reference>
          <reference field="5" count="1" selected="false">
            <x v="9"/>
          </reference>
          <reference field="3" count="1" selected="false">
            <x v="1"/>
          </reference>
          <reference field="2" count="1" selected="false">
            <x v="1"/>
          </reference>
        </references>
      </pivotArea>
    </format>
    <format dxfId="1286">
      <pivotArea dataOnly="0" labelOnly="1" fieldPosition="0">
        <references count="6">
          <reference field="33" count="1">
            <x v="1"/>
          </reference>
          <reference field="8" count="1" selected="false">
            <x v="3"/>
          </reference>
          <reference field="6" count="1" selected="false">
            <x v="6"/>
          </reference>
          <reference field="5" count="1" selected="false">
            <x v="10"/>
          </reference>
          <reference field="3" count="1" selected="false">
            <x v="1"/>
          </reference>
          <reference field="2" count="1" selected="false">
            <x v="1"/>
          </reference>
        </references>
      </pivotArea>
    </format>
    <format dxfId="1287">
      <pivotArea dataOnly="0" labelOnly="1" fieldPosition="0">
        <references count="6">
          <reference field="33" count="1">
            <x v="1"/>
          </reference>
          <reference field="8" count="1" selected="false">
            <x v="69"/>
          </reference>
          <reference field="6" count="1" selected="false">
            <x v="10"/>
          </reference>
          <reference field="5" count="1" selected="false">
            <x v="29"/>
          </reference>
          <reference field="3" count="1" selected="false">
            <x v="1"/>
          </reference>
          <reference field="2" count="1" selected="false">
            <x v="1"/>
          </reference>
        </references>
      </pivotArea>
    </format>
    <format dxfId="1288">
      <pivotArea dataOnly="0" labelOnly="1" fieldPosition="0">
        <references count="6">
          <reference field="33" count="1">
            <x v="2"/>
          </reference>
          <reference field="8" count="1" selected="false">
            <x v="31"/>
          </reference>
          <reference field="6" count="1" selected="false">
            <x v="19"/>
          </reference>
          <reference field="5" count="1" selected="false">
            <x v="1"/>
          </reference>
          <reference field="3" count="1" selected="false">
            <x v="2"/>
          </reference>
          <reference field="2" count="1" selected="false">
            <x v="1"/>
          </reference>
        </references>
      </pivotArea>
    </format>
    <format dxfId="1289">
      <pivotArea dataOnly="0" labelOnly="1" fieldPosition="0">
        <references count="6">
          <reference field="33" count="1">
            <x v="2"/>
          </reference>
          <reference field="8" count="1" selected="false">
            <x v="26"/>
          </reference>
          <reference field="6" count="1" selected="false">
            <x v="23"/>
          </reference>
          <reference field="5" count="1" selected="false">
            <x v="2"/>
          </reference>
          <reference field="3" count="1" selected="false">
            <x v="2"/>
          </reference>
          <reference field="2" count="1" selected="false">
            <x v="1"/>
          </reference>
        </references>
      </pivotArea>
    </format>
    <format dxfId="1290">
      <pivotArea dataOnly="0" labelOnly="1" fieldPosition="0">
        <references count="6">
          <reference field="33" count="1">
            <x v="1"/>
          </reference>
          <reference field="8" count="1" selected="false">
            <x v="114"/>
          </reference>
          <reference field="6" count="1" selected="false">
            <x v="20"/>
          </reference>
          <reference field="5" count="1" selected="false">
            <x v="4"/>
          </reference>
          <reference field="3" count="1" selected="false">
            <x v="2"/>
          </reference>
          <reference field="2" count="1" selected="false">
            <x v="1"/>
          </reference>
        </references>
      </pivotArea>
    </format>
    <format dxfId="1291">
      <pivotArea dataOnly="0" labelOnly="1" fieldPosition="0">
        <references count="6">
          <reference field="33" count="1">
            <x v="1"/>
          </reference>
          <reference field="8" count="1" selected="false">
            <x v="70"/>
          </reference>
          <reference field="6" count="1" selected="false">
            <x v="22"/>
          </reference>
          <reference field="5" count="1" selected="false">
            <x v="7"/>
          </reference>
          <reference field="3" count="1" selected="false">
            <x v="2"/>
          </reference>
          <reference field="2" count="1" selected="false">
            <x v="1"/>
          </reference>
        </references>
      </pivotArea>
    </format>
    <format dxfId="1292">
      <pivotArea dataOnly="0" labelOnly="1" fieldPosition="0">
        <references count="6">
          <reference field="33" count="1">
            <x v="2"/>
          </reference>
          <reference field="8" count="1" selected="false">
            <x v="75"/>
          </reference>
          <reference field="6" count="1" selected="false">
            <x v="14"/>
          </reference>
          <reference field="5" count="1" selected="false">
            <x v="14"/>
          </reference>
          <reference field="3" count="1" selected="false">
            <x v="2"/>
          </reference>
          <reference field="2" count="1" selected="false">
            <x v="1"/>
          </reference>
        </references>
      </pivotArea>
    </format>
    <format dxfId="1293">
      <pivotArea dataOnly="0" labelOnly="1" fieldPosition="0">
        <references count="6">
          <reference field="33" count="1">
            <x v="2"/>
          </reference>
          <reference field="8" count="1" selected="false">
            <x v="76"/>
          </reference>
          <reference field="6" count="1" selected="false">
            <x v="14"/>
          </reference>
          <reference field="5" count="1" selected="false">
            <x v="14"/>
          </reference>
          <reference field="3" count="1" selected="false">
            <x v="2"/>
          </reference>
          <reference field="2" count="1" selected="false">
            <x v="1"/>
          </reference>
        </references>
      </pivotArea>
    </format>
    <format dxfId="1294">
      <pivotArea dataOnly="0" labelOnly="1" fieldPosition="0">
        <references count="6">
          <reference field="33" count="1">
            <x v="1"/>
          </reference>
          <reference field="8" count="1" selected="false">
            <x v="113"/>
          </reference>
          <reference field="6" count="1" selected="false">
            <x v="17"/>
          </reference>
          <reference field="5" count="1" selected="false">
            <x v="33"/>
          </reference>
          <reference field="3" count="1" selected="false">
            <x v="2"/>
          </reference>
          <reference field="2" count="1" selected="false">
            <x v="1"/>
          </reference>
        </references>
      </pivotArea>
    </format>
    <format dxfId="1295">
      <pivotArea dataOnly="0" labelOnly="1" fieldPosition="0">
        <references count="6">
          <reference field="33" count="1">
            <x v="1"/>
          </reference>
          <reference field="8" count="1" selected="false">
            <x v="40"/>
          </reference>
          <reference field="6" count="1" selected="false">
            <x v="2"/>
          </reference>
          <reference field="5" count="1" selected="false">
            <x v="44"/>
          </reference>
          <reference field="3" count="1" selected="false">
            <x v="0"/>
          </reference>
          <reference field="2" count="1" selected="false">
            <x v="2"/>
          </reference>
        </references>
      </pivotArea>
    </format>
    <format dxfId="1296">
      <pivotArea dataOnly="0" labelOnly="1" fieldPosition="0">
        <references count="6">
          <reference field="33" count="1">
            <x v="1"/>
          </reference>
          <reference field="8" count="1" selected="false">
            <x v="3"/>
          </reference>
          <reference field="6" count="1" selected="false">
            <x v="6"/>
          </reference>
          <reference field="5" count="1" selected="false">
            <x v="10"/>
          </reference>
          <reference field="3" count="1" selected="false">
            <x v="1"/>
          </reference>
          <reference field="2" count="1" selected="false">
            <x v="2"/>
          </reference>
        </references>
      </pivotArea>
    </format>
    <format dxfId="1297">
      <pivotArea dataOnly="0" labelOnly="1" fieldPosition="0">
        <references count="6">
          <reference field="33" count="1">
            <x v="1"/>
          </reference>
          <reference field="8" count="1" selected="false">
            <x v="41"/>
          </reference>
          <reference field="6" count="1" selected="false">
            <x v="9"/>
          </reference>
          <reference field="5" count="1" selected="false">
            <x v="30"/>
          </reference>
          <reference field="3" count="1" selected="false">
            <x v="1"/>
          </reference>
          <reference field="2" count="1" selected="false">
            <x v="2"/>
          </reference>
        </references>
      </pivotArea>
    </format>
    <format dxfId="1298">
      <pivotArea dataOnly="0" labelOnly="1" fieldPosition="0">
        <references count="6">
          <reference field="33" count="1">
            <x v="1"/>
          </reference>
          <reference field="8" count="1" selected="false">
            <x v="42"/>
          </reference>
          <reference field="6" count="1" selected="false">
            <x v="19"/>
          </reference>
          <reference field="5" count="1" selected="false">
            <x v="1"/>
          </reference>
          <reference field="3" count="1" selected="false">
            <x v="2"/>
          </reference>
          <reference field="2" count="1" selected="false">
            <x v="2"/>
          </reference>
        </references>
      </pivotArea>
    </format>
    <format dxfId="1299">
      <pivotArea dataOnly="0" labelOnly="1" fieldPosition="0">
        <references count="6">
          <reference field="33" count="1">
            <x v="1"/>
          </reference>
          <reference field="8" count="1" selected="false">
            <x v="2"/>
          </reference>
          <reference field="6" count="1" selected="false">
            <x v="21"/>
          </reference>
          <reference field="5" count="1" selected="false">
            <x v="13"/>
          </reference>
          <reference field="3" count="1" selected="false">
            <x v="2"/>
          </reference>
          <reference field="2" count="1" selected="false">
            <x v="2"/>
          </reference>
        </references>
      </pivotArea>
    </format>
    <format dxfId="1300">
      <pivotArea dataOnly="0" labelOnly="1" fieldPosition="0">
        <references count="6">
          <reference field="33" count="1">
            <x v="1"/>
          </reference>
          <reference field="8" count="1" selected="false">
            <x v="45"/>
          </reference>
          <reference field="6" count="1" selected="false">
            <x v="21"/>
          </reference>
          <reference field="5" count="1" selected="false">
            <x v="13"/>
          </reference>
          <reference field="3" count="1" selected="false">
            <x v="2"/>
          </reference>
          <reference field="2" count="1" selected="false">
            <x v="2"/>
          </reference>
        </references>
      </pivotArea>
    </format>
    <format dxfId="1301">
      <pivotArea dataOnly="0" labelOnly="1" fieldPosition="0">
        <references count="6">
          <reference field="33" count="1">
            <x v="2"/>
          </reference>
          <reference field="8" count="1" selected="false">
            <x v="8"/>
          </reference>
          <reference field="6" count="1" selected="false">
            <x v="1"/>
          </reference>
          <reference field="5" count="1" selected="false">
            <x v="40"/>
          </reference>
          <reference field="3" count="1" selected="false">
            <x v="0"/>
          </reference>
          <reference field="2" count="1" selected="false">
            <x v="3"/>
          </reference>
        </references>
      </pivotArea>
    </format>
    <format dxfId="1302">
      <pivotArea dataOnly="0" labelOnly="1" fieldPosition="0">
        <references count="6">
          <reference field="33" count="1">
            <x v="1"/>
          </reference>
          <reference field="8" count="1" selected="false">
            <x v="9"/>
          </reference>
          <reference field="6" count="1" selected="false">
            <x v="3"/>
          </reference>
          <reference field="5" count="1" selected="false">
            <x v="42"/>
          </reference>
          <reference field="3" count="1" selected="false">
            <x v="0"/>
          </reference>
          <reference field="2" count="1" selected="false">
            <x v="3"/>
          </reference>
        </references>
      </pivotArea>
    </format>
    <format dxfId="1303">
      <pivotArea dataOnly="0" labelOnly="1" fieldPosition="0">
        <references count="6">
          <reference field="33" count="1">
            <x v="1"/>
          </reference>
          <reference field="8" count="1" selected="false">
            <x v="7"/>
          </reference>
          <reference field="6" count="1" selected="false">
            <x v="2"/>
          </reference>
          <reference field="5" count="1" selected="false">
            <x v="44"/>
          </reference>
          <reference field="3" count="1" selected="false">
            <x v="0"/>
          </reference>
          <reference field="2" count="1" selected="false">
            <x v="3"/>
          </reference>
        </references>
      </pivotArea>
    </format>
    <format dxfId="1304">
      <pivotArea dataOnly="0" labelOnly="1" fieldPosition="0">
        <references count="6">
          <reference field="33" count="1">
            <x v="1"/>
          </reference>
          <reference field="8" count="1" selected="false">
            <x v="3"/>
          </reference>
          <reference field="6" count="1" selected="false">
            <x v="6"/>
          </reference>
          <reference field="5" count="1" selected="false">
            <x v="10"/>
          </reference>
          <reference field="3" count="1" selected="false">
            <x v="1"/>
          </reference>
          <reference field="2" count="1" selected="false">
            <x v="3"/>
          </reference>
        </references>
      </pivotArea>
    </format>
    <format dxfId="1305">
      <pivotArea dataOnly="0" labelOnly="1" fieldPosition="0">
        <references count="6">
          <reference field="33" count="1">
            <x v="2"/>
          </reference>
          <reference field="8" count="1" selected="false">
            <x v="12"/>
          </reference>
          <reference field="6" count="1" selected="false">
            <x v="5"/>
          </reference>
          <reference field="5" count="1" selected="false">
            <x v="27"/>
          </reference>
          <reference field="3" count="1" selected="false">
            <x v="1"/>
          </reference>
          <reference field="2" count="1" selected="false">
            <x v="3"/>
          </reference>
        </references>
      </pivotArea>
    </format>
    <format dxfId="1306">
      <pivotArea dataOnly="0" labelOnly="1" fieldPosition="0">
        <references count="6">
          <reference field="33" count="1">
            <x v="1"/>
          </reference>
          <reference field="8" count="1" selected="false">
            <x v="11"/>
          </reference>
          <reference field="6" count="1" selected="false">
            <x v="10"/>
          </reference>
          <reference field="5" count="1" selected="false">
            <x v="29"/>
          </reference>
          <reference field="3" count="1" selected="false">
            <x v="1"/>
          </reference>
          <reference field="2" count="1" selected="false">
            <x v="3"/>
          </reference>
        </references>
      </pivotArea>
    </format>
    <format dxfId="1307">
      <pivotArea dataOnly="0" labelOnly="1" fieldPosition="0">
        <references count="6">
          <reference field="33" count="1">
            <x v="1"/>
          </reference>
          <reference field="8" count="1" selected="false">
            <x v="10"/>
          </reference>
          <reference field="6" count="1" selected="false">
            <x v="9"/>
          </reference>
          <reference field="5" count="1" selected="false">
            <x v="30"/>
          </reference>
          <reference field="3" count="1" selected="false">
            <x v="1"/>
          </reference>
          <reference field="2" count="1" selected="false">
            <x v="3"/>
          </reference>
        </references>
      </pivotArea>
    </format>
    <format dxfId="1308">
      <pivotArea dataOnly="0" labelOnly="1" fieldPosition="0">
        <references count="6">
          <reference field="33" count="1">
            <x v="1"/>
          </reference>
          <reference field="8" count="1" selected="false">
            <x v="6"/>
          </reference>
          <reference field="6" count="1" selected="false">
            <x v="19"/>
          </reference>
          <reference field="5" count="1" selected="false">
            <x v="1"/>
          </reference>
          <reference field="3" count="1" selected="false">
            <x v="2"/>
          </reference>
          <reference field="2" count="1" selected="false">
            <x v="3"/>
          </reference>
        </references>
      </pivotArea>
    </format>
    <format dxfId="1309">
      <pivotArea dataOnly="0" labelOnly="1" fieldPosition="0">
        <references count="6">
          <reference field="33" count="1">
            <x v="2"/>
          </reference>
          <reference field="8" count="1" selected="false">
            <x v="92"/>
          </reference>
          <reference field="6" count="1" selected="false">
            <x v="20"/>
          </reference>
          <reference field="5" count="1" selected="false">
            <x v="4"/>
          </reference>
          <reference field="3" count="1" selected="false">
            <x v="2"/>
          </reference>
          <reference field="2" count="1" selected="false">
            <x v="3"/>
          </reference>
        </references>
      </pivotArea>
    </format>
    <format dxfId="1310">
      <pivotArea dataOnly="0" labelOnly="1" fieldPosition="0">
        <references count="6">
          <reference field="33" count="1">
            <x v="1"/>
          </reference>
          <reference field="8" count="1" selected="false">
            <x v="5"/>
          </reference>
          <reference field="6" count="1" selected="false">
            <x v="21"/>
          </reference>
          <reference field="5" count="1" selected="false">
            <x v="13"/>
          </reference>
          <reference field="3" count="1" selected="false">
            <x v="2"/>
          </reference>
          <reference field="2" count="1" selected="false">
            <x v="3"/>
          </reference>
        </references>
      </pivotArea>
    </format>
    <format dxfId="1311">
      <pivotArea dataOnly="0" labelOnly="1" fieldPosition="0">
        <references count="6">
          <reference field="33" count="1">
            <x v="1"/>
          </reference>
          <reference field="8" count="1" selected="false">
            <x v="39"/>
          </reference>
          <reference field="6" count="1" selected="false">
            <x v="21"/>
          </reference>
          <reference field="5" count="1" selected="false">
            <x v="13"/>
          </reference>
          <reference field="3" count="1" selected="false">
            <x v="2"/>
          </reference>
          <reference field="2" count="1" selected="false">
            <x v="3"/>
          </reference>
        </references>
      </pivotArea>
    </format>
    <format dxfId="1312">
      <pivotArea dataOnly="0" labelOnly="1" fieldPosition="0">
        <references count="6">
          <reference field="33" count="1">
            <x v="2"/>
          </reference>
          <reference field="8" count="1" selected="false">
            <x v="13"/>
          </reference>
          <reference field="6" count="1" selected="false">
            <x v="14"/>
          </reference>
          <reference field="5" count="1" selected="false">
            <x v="14"/>
          </reference>
          <reference field="3" count="1" selected="false">
            <x v="2"/>
          </reference>
          <reference field="2" count="1" selected="false">
            <x v="3"/>
          </reference>
        </references>
      </pivotArea>
    </format>
    <format dxfId="1313">
      <pivotArea dataOnly="0" labelOnly="1" fieldPosition="0">
        <references count="6">
          <reference field="33" count="1">
            <x v="1"/>
          </reference>
          <reference field="8" count="1" selected="false">
            <x v="90"/>
          </reference>
          <reference field="6" count="1" selected="false">
            <x v="16"/>
          </reference>
          <reference field="5" count="1" selected="false">
            <x v="32"/>
          </reference>
          <reference field="3" count="1" selected="false">
            <x v="2"/>
          </reference>
          <reference field="2" count="1" selected="false">
            <x v="3"/>
          </reference>
        </references>
      </pivotArea>
    </format>
    <format dxfId="1314">
      <pivotArea dataOnly="0" labelOnly="1" fieldPosition="0">
        <references count="6">
          <reference field="33" count="1">
            <x v="2"/>
          </reference>
          <reference field="8" count="1" selected="false">
            <x v="91"/>
          </reference>
          <reference field="6" count="1" selected="false">
            <x v="17"/>
          </reference>
          <reference field="5" count="1" selected="false">
            <x v="33"/>
          </reference>
          <reference field="3" count="1" selected="false">
            <x v="2"/>
          </reference>
          <reference field="2" count="1" selected="false">
            <x v="3"/>
          </reference>
        </references>
      </pivotArea>
    </format>
    <format dxfId="1315">
      <pivotArea dataOnly="0" labelOnly="1" fieldPosition="0">
        <references count="6">
          <reference field="33" count="1">
            <x v="1"/>
          </reference>
          <reference field="8" count="1" selected="false">
            <x v="54"/>
          </reference>
          <reference field="6" count="1" selected="false">
            <x v="1"/>
          </reference>
          <reference field="5" count="1" selected="false">
            <x v="40"/>
          </reference>
          <reference field="3" count="1" selected="false">
            <x v="0"/>
          </reference>
          <reference field="2" count="1" selected="false">
            <x v="4"/>
          </reference>
        </references>
      </pivotArea>
    </format>
    <format dxfId="1316">
      <pivotArea dataOnly="0" labelOnly="1" fieldPosition="0">
        <references count="6">
          <reference field="33" count="1">
            <x v="1"/>
          </reference>
          <reference field="8" count="1" selected="false">
            <x v="55"/>
          </reference>
          <reference field="6" count="1" selected="false">
            <x v="3"/>
          </reference>
          <reference field="5" count="1" selected="false">
            <x v="42"/>
          </reference>
          <reference field="3" count="1" selected="false">
            <x v="0"/>
          </reference>
          <reference field="2" count="1" selected="false">
            <x v="4"/>
          </reference>
        </references>
      </pivotArea>
    </format>
    <format dxfId="1317">
      <pivotArea dataOnly="0" labelOnly="1" fieldPosition="0">
        <references count="6">
          <reference field="33" count="1">
            <x v="1"/>
          </reference>
          <reference field="8" count="1" selected="false">
            <x v="53"/>
          </reference>
          <reference field="6" count="1" selected="false">
            <x v="2"/>
          </reference>
          <reference field="5" count="1" selected="false">
            <x v="44"/>
          </reference>
          <reference field="3" count="1" selected="false">
            <x v="0"/>
          </reference>
          <reference field="2" count="1" selected="false">
            <x v="4"/>
          </reference>
        </references>
      </pivotArea>
    </format>
    <format dxfId="1318">
      <pivotArea dataOnly="0" labelOnly="1" fieldPosition="0">
        <references count="6">
          <reference field="33" count="1">
            <x v="1"/>
          </reference>
          <reference field="8" count="1" selected="false">
            <x v="3"/>
          </reference>
          <reference field="6" count="1" selected="false">
            <x v="6"/>
          </reference>
          <reference field="5" count="1" selected="false">
            <x v="10"/>
          </reference>
          <reference field="3" count="1" selected="false">
            <x v="1"/>
          </reference>
          <reference field="2" count="1" selected="false">
            <x v="4"/>
          </reference>
        </references>
      </pivotArea>
    </format>
    <format dxfId="1319">
      <pivotArea dataOnly="0" labelOnly="1" fieldPosition="0">
        <references count="6">
          <reference field="33" count="1">
            <x v="1"/>
          </reference>
          <reference field="8" count="1" selected="false">
            <x v="58"/>
          </reference>
          <reference field="6" count="1" selected="false">
            <x v="13"/>
          </reference>
          <reference field="5" count="1" selected="false">
            <x v="11"/>
          </reference>
          <reference field="3" count="1" selected="false">
            <x v="1"/>
          </reference>
          <reference field="2" count="1" selected="false">
            <x v="4"/>
          </reference>
        </references>
      </pivotArea>
    </format>
    <format dxfId="1320">
      <pivotArea dataOnly="0" labelOnly="1" fieldPosition="0">
        <references count="6">
          <reference field="33" count="1">
            <x v="1"/>
          </reference>
          <reference field="8" count="1" selected="false">
            <x v="57"/>
          </reference>
          <reference field="6" count="1" selected="false">
            <x v="5"/>
          </reference>
          <reference field="5" count="1" selected="false">
            <x v="27"/>
          </reference>
          <reference field="3" count="1" selected="false">
            <x v="1"/>
          </reference>
          <reference field="2" count="1" selected="false">
            <x v="4"/>
          </reference>
        </references>
      </pivotArea>
    </format>
    <format dxfId="1321">
      <pivotArea dataOnly="0" labelOnly="1" fieldPosition="0">
        <references count="6">
          <reference field="33" count="1">
            <x v="1"/>
          </reference>
          <reference field="8" count="1" selected="false">
            <x v="24"/>
          </reference>
          <reference field="6" count="1" selected="false">
            <x v="23"/>
          </reference>
          <reference field="5" count="1" selected="false">
            <x v="1"/>
          </reference>
          <reference field="3" count="1" selected="false">
            <x v="2"/>
          </reference>
          <reference field="2" count="1" selected="false">
            <x v="4"/>
          </reference>
        </references>
      </pivotArea>
    </format>
    <format dxfId="1322">
      <pivotArea dataOnly="0" labelOnly="1" fieldPosition="0">
        <references count="6">
          <reference field="33" count="1">
            <x v="1"/>
          </reference>
          <reference field="8" count="1" selected="false">
            <x v="52"/>
          </reference>
          <reference field="6" count="1" selected="false">
            <x v="23"/>
          </reference>
          <reference field="5" count="1" selected="false">
            <x v="1"/>
          </reference>
          <reference field="3" count="1" selected="false">
            <x v="2"/>
          </reference>
          <reference field="2" count="1" selected="false">
            <x v="4"/>
          </reference>
        </references>
      </pivotArea>
    </format>
    <format dxfId="1323">
      <pivotArea dataOnly="0" labelOnly="1" fieldPosition="0">
        <references count="6">
          <reference field="33" count="1">
            <x v="1"/>
          </reference>
          <reference field="8" count="1" selected="false">
            <x v="106"/>
          </reference>
          <reference field="6" count="1" selected="false">
            <x v="20"/>
          </reference>
          <reference field="5" count="1" selected="false">
            <x v="4"/>
          </reference>
          <reference field="3" count="1" selected="false">
            <x v="2"/>
          </reference>
          <reference field="2" count="1" selected="false">
            <x v="4"/>
          </reference>
        </references>
      </pivotArea>
    </format>
    <format dxfId="1324">
      <pivotArea dataOnly="0" labelOnly="1" fieldPosition="0">
        <references count="6">
          <reference field="33" count="1">
            <x v="1"/>
          </reference>
          <reference field="8" count="1" selected="false">
            <x v="4"/>
          </reference>
          <reference field="6" count="1" selected="false">
            <x v="21"/>
          </reference>
          <reference field="5" count="1" selected="false">
            <x v="13"/>
          </reference>
          <reference field="3" count="1" selected="false">
            <x v="2"/>
          </reference>
          <reference field="2" count="1" selected="false">
            <x v="4"/>
          </reference>
        </references>
      </pivotArea>
    </format>
    <format dxfId="1325">
      <pivotArea dataOnly="0" labelOnly="1" fieldPosition="0">
        <references count="6">
          <reference field="33" count="1">
            <x v="1"/>
          </reference>
          <reference field="8" count="1" selected="false">
            <x v="105"/>
          </reference>
          <reference field="6" count="1" selected="false">
            <x v="17"/>
          </reference>
          <reference field="5" count="1" selected="false">
            <x v="33"/>
          </reference>
          <reference field="3" count="1" selected="false">
            <x v="2"/>
          </reference>
          <reference field="2" count="1" selected="false">
            <x v="4"/>
          </reference>
        </references>
      </pivotArea>
    </format>
    <format dxfId="1326">
      <pivotArea dataOnly="0" labelOnly="1" fieldPosition="0">
        <references count="6">
          <reference field="33" count="1">
            <x v="1"/>
          </reference>
          <reference field="8" count="1" selected="false">
            <x v="16"/>
          </reference>
          <reference field="6" count="1" selected="false">
            <x v="3"/>
          </reference>
          <reference field="5" count="1" selected="false">
            <x v="42"/>
          </reference>
          <reference field="3" count="1" selected="false">
            <x v="0"/>
          </reference>
          <reference field="2" count="1" selected="false">
            <x v="5"/>
          </reference>
        </references>
      </pivotArea>
    </format>
    <format dxfId="1327">
      <pivotArea dataOnly="0" labelOnly="1" fieldPosition="0">
        <references count="6">
          <reference field="33" count="1">
            <x v="1"/>
          </reference>
          <reference field="8" count="1" selected="false">
            <x v="3"/>
          </reference>
          <reference field="6" count="1" selected="false">
            <x v="6"/>
          </reference>
          <reference field="5" count="1" selected="false">
            <x v="10"/>
          </reference>
          <reference field="3" count="1" selected="false">
            <x v="1"/>
          </reference>
          <reference field="2" count="1" selected="false">
            <x v="5"/>
          </reference>
        </references>
      </pivotArea>
    </format>
    <format dxfId="1328">
      <pivotArea dataOnly="0" labelOnly="1" fieldPosition="0">
        <references count="6">
          <reference field="33" count="1">
            <x v="1"/>
          </reference>
          <reference field="8" count="1" selected="false">
            <x v="18"/>
          </reference>
          <reference field="6" count="1" selected="false">
            <x v="12"/>
          </reference>
          <reference field="5" count="1" selected="false">
            <x v="12"/>
          </reference>
          <reference field="3" count="1" selected="false">
            <x v="1"/>
          </reference>
          <reference field="2" count="1" selected="false">
            <x v="5"/>
          </reference>
        </references>
      </pivotArea>
    </format>
    <format dxfId="1329">
      <pivotArea dataOnly="0" labelOnly="1" fieldPosition="0">
        <references count="6">
          <reference field="33" count="1">
            <x v="1"/>
          </reference>
          <reference field="8" count="1" selected="false">
            <x v="23"/>
          </reference>
          <reference field="6" count="1" selected="false">
            <x v="5"/>
          </reference>
          <reference field="5" count="1" selected="false">
            <x v="27"/>
          </reference>
          <reference field="3" count="1" selected="false">
            <x v="1"/>
          </reference>
          <reference field="2" count="1" selected="false">
            <x v="5"/>
          </reference>
        </references>
      </pivotArea>
    </format>
    <format dxfId="1330">
      <pivotArea dataOnly="0" labelOnly="1" fieldPosition="0">
        <references count="6">
          <reference field="33" count="1">
            <x v="1"/>
          </reference>
          <reference field="8" count="1" selected="false">
            <x v="17"/>
          </reference>
          <reference field="6" count="1" selected="false">
            <x v="10"/>
          </reference>
          <reference field="5" count="1" selected="false">
            <x v="29"/>
          </reference>
          <reference field="3" count="1" selected="false">
            <x v="1"/>
          </reference>
          <reference field="2" count="1" selected="false">
            <x v="5"/>
          </reference>
        </references>
      </pivotArea>
    </format>
    <format dxfId="1331">
      <pivotArea dataOnly="0" labelOnly="1" fieldPosition="0">
        <references count="6">
          <reference field="33" count="1">
            <x v="1"/>
          </reference>
          <reference field="8" count="1" selected="false">
            <x v="19"/>
          </reference>
          <reference field="6" count="1" selected="false">
            <x v="19"/>
          </reference>
          <reference field="5" count="1" selected="false">
            <x v="1"/>
          </reference>
          <reference field="3" count="1" selected="false">
            <x v="2"/>
          </reference>
          <reference field="2" count="1" selected="false">
            <x v="5"/>
          </reference>
        </references>
      </pivotArea>
    </format>
    <format dxfId="1332">
      <pivotArea dataOnly="0" labelOnly="1" fieldPosition="0">
        <references count="6">
          <reference field="33" count="1">
            <x v="1"/>
          </reference>
          <reference field="8" count="1" selected="false">
            <x v="97"/>
          </reference>
          <reference field="6" count="1" selected="false">
            <x v="20"/>
          </reference>
          <reference field="5" count="1" selected="false">
            <x v="4"/>
          </reference>
          <reference field="3" count="1" selected="false">
            <x v="2"/>
          </reference>
          <reference field="2" count="1" selected="false">
            <x v="5"/>
          </reference>
        </references>
      </pivotArea>
    </format>
    <format dxfId="1333">
      <pivotArea dataOnly="0" labelOnly="1" fieldPosition="0">
        <references count="6">
          <reference field="33" count="1">
            <x v="1"/>
          </reference>
          <reference field="8" count="1" selected="false">
            <x v="95"/>
          </reference>
          <reference field="6" count="1" selected="false">
            <x v="16"/>
          </reference>
          <reference field="5" count="1" selected="false">
            <x v="32"/>
          </reference>
          <reference field="3" count="1" selected="false">
            <x v="2"/>
          </reference>
          <reference field="2" count="1" selected="false">
            <x v="5"/>
          </reference>
        </references>
      </pivotArea>
    </format>
    <format dxfId="1334">
      <pivotArea dataOnly="0" labelOnly="1" fieldPosition="0">
        <references count="6">
          <reference field="33" count="1">
            <x v="1"/>
          </reference>
          <reference field="8" count="1" selected="false">
            <x v="96"/>
          </reference>
          <reference field="6" count="1" selected="false">
            <x v="17"/>
          </reference>
          <reference field="5" count="1" selected="false">
            <x v="33"/>
          </reference>
          <reference field="3" count="1" selected="false">
            <x v="2"/>
          </reference>
          <reference field="2" count="1" selected="false">
            <x v="5"/>
          </reference>
        </references>
      </pivotArea>
    </format>
    <format dxfId="1335">
      <pivotArea dataOnly="0" labelOnly="1" fieldPosition="0">
        <references count="6">
          <reference field="33" count="1">
            <x v="1"/>
          </reference>
          <reference field="8" count="1" selected="false">
            <x v="51"/>
          </reference>
          <reference field="6" count="1" selected="false">
            <x v="4"/>
          </reference>
          <reference field="5" count="1" selected="false">
            <x v="43"/>
          </reference>
          <reference field="3" count="1" selected="false">
            <x v="0"/>
          </reference>
          <reference field="2" count="1" selected="false">
            <x v="6"/>
          </reference>
        </references>
      </pivotArea>
    </format>
    <format dxfId="1336">
      <pivotArea dataOnly="0" labelOnly="1" fieldPosition="0">
        <references count="6">
          <reference field="33" count="1">
            <x v="1"/>
          </reference>
          <reference field="8" count="1" selected="false">
            <x v="62"/>
          </reference>
          <reference field="6" count="1" selected="false">
            <x v="7"/>
          </reference>
          <reference field="5" count="1" selected="false">
            <x v="9"/>
          </reference>
          <reference field="3" count="1" selected="false">
            <x v="1"/>
          </reference>
          <reference field="2" count="1" selected="false">
            <x v="6"/>
          </reference>
        </references>
      </pivotArea>
    </format>
    <format dxfId="1337">
      <pivotArea dataOnly="0" labelOnly="1" fieldPosition="0">
        <references count="6">
          <reference field="33" count="1">
            <x v="1"/>
          </reference>
          <reference field="8" count="1" selected="false">
            <x v="60"/>
          </reference>
          <reference field="6" count="1" selected="false">
            <x v="12"/>
          </reference>
          <reference field="5" count="1" selected="false">
            <x v="12"/>
          </reference>
          <reference field="3" count="1" selected="false">
            <x v="1"/>
          </reference>
          <reference field="2" count="1" selected="false">
            <x v="6"/>
          </reference>
        </references>
      </pivotArea>
    </format>
    <format dxfId="1338">
      <pivotArea dataOnly="0" labelOnly="1" fieldPosition="0">
        <references count="6">
          <reference field="33" count="1">
            <x v="1"/>
          </reference>
          <reference field="8" count="1" selected="false">
            <x v="63"/>
          </reference>
          <reference field="6" count="1" selected="false">
            <x v="5"/>
          </reference>
          <reference field="5" count="1" selected="false">
            <x v="27"/>
          </reference>
          <reference field="3" count="1" selected="false">
            <x v="1"/>
          </reference>
          <reference field="2" count="1" selected="false">
            <x v="6"/>
          </reference>
        </references>
      </pivotArea>
    </format>
    <format dxfId="1339">
      <pivotArea dataOnly="0" labelOnly="1" fieldPosition="0">
        <references count="6">
          <reference field="33" count="1">
            <x v="1"/>
          </reference>
          <reference field="8" count="1" selected="false">
            <x v="67"/>
          </reference>
          <reference field="6" count="1" selected="false">
            <x v="8"/>
          </reference>
          <reference field="5" count="1" selected="false">
            <x v="28"/>
          </reference>
          <reference field="3" count="1" selected="false">
            <x v="1"/>
          </reference>
          <reference field="2" count="1" selected="false">
            <x v="6"/>
          </reference>
        </references>
      </pivotArea>
    </format>
    <format dxfId="1340">
      <pivotArea dataOnly="0" labelOnly="1" fieldPosition="0">
        <references count="6">
          <reference field="33" count="1">
            <x v="1"/>
          </reference>
          <reference field="8" count="1" selected="false">
            <x v="59"/>
          </reference>
          <reference field="6" count="1" selected="false">
            <x v="10"/>
          </reference>
          <reference field="5" count="1" selected="false">
            <x v="29"/>
          </reference>
          <reference field="3" count="1" selected="false">
            <x v="1"/>
          </reference>
          <reference field="2" count="1" selected="false">
            <x v="6"/>
          </reference>
        </references>
      </pivotArea>
    </format>
    <format dxfId="1341">
      <pivotArea dataOnly="0" labelOnly="1" fieldPosition="0">
        <references count="6">
          <reference field="33" count="1">
            <x v="1"/>
          </reference>
          <reference field="8" count="1" selected="false">
            <x v="0"/>
          </reference>
          <reference field="6" count="1" selected="false">
            <x v="22"/>
          </reference>
          <reference field="5" count="1" selected="false">
            <x v="7"/>
          </reference>
          <reference field="3" count="1" selected="false">
            <x v="2"/>
          </reference>
          <reference field="2" count="1" selected="false">
            <x v="6"/>
          </reference>
        </references>
      </pivotArea>
    </format>
    <format dxfId="1342">
      <pivotArea dataOnly="0" labelOnly="1" fieldPosition="0">
        <references count="6">
          <reference field="33" count="1">
            <x v="1"/>
          </reference>
          <reference field="8" count="1" selected="false">
            <x v="109"/>
          </reference>
          <reference field="6" count="1" selected="false">
            <x v="16"/>
          </reference>
          <reference field="5" count="1" selected="false">
            <x v="32"/>
          </reference>
          <reference field="3" count="1" selected="false">
            <x v="2"/>
          </reference>
          <reference field="2" count="1" selected="false">
            <x v="6"/>
          </reference>
        </references>
      </pivotArea>
    </format>
    <format dxfId="1343">
      <pivotArea dataOnly="0" labelOnly="1" grandRow="1" offset="F1:F1" fieldPosition="0"/>
    </format>
    <format dxfId="1344">
      <pivotArea dataOnly="0" labelOnly="1" fieldPosition="0">
        <references count="1">
          <reference field="4294967294" count="1">
            <x v="0"/>
          </reference>
        </references>
      </pivotArea>
    </format>
    <format dxfId="1345">
      <pivotArea dataOnly="0" labelOnly="1" fieldPosition="0">
        <references count="1">
          <reference field="4294967294" count="1">
            <x v="1"/>
          </reference>
        </references>
      </pivotArea>
    </format>
    <format dxfId="1346">
      <pivotArea dataOnly="0" labelOnly="1" fieldPosition="0">
        <references count="1">
          <reference field="4294967294" count="1">
            <x v="2"/>
          </reference>
        </references>
      </pivotArea>
    </format>
    <format dxfId="1347">
      <pivotArea dataOnly="0" labelOnly="1" fieldPosition="0">
        <references count="1">
          <reference field="4294967294" count="1">
            <x v="3"/>
          </reference>
        </references>
      </pivotArea>
    </format>
    <format dxfId="1348">
      <pivotArea dataOnly="0" labelOnly="1" fieldPosition="0">
        <references count="1">
          <reference field="4294967294" count="1">
            <x v="4"/>
          </reference>
        </references>
      </pivotArea>
    </format>
    <format dxfId="1349">
      <pivotArea dataOnly="0" labelOnly="1" fieldPosition="0">
        <references count="1">
          <reference field="4294967294" count="1">
            <x v="5"/>
          </reference>
        </references>
      </pivotArea>
    </format>
    <format dxfId="1350">
      <pivotArea collapsedLevelsAreSubtotals="1" fieldPosition="0"/>
    </format>
    <format dxfId="1351">
      <pivotArea type="all" dataOnly="0" outline="0" fieldPosition="0"/>
    </format>
    <format dxfId="1352">
      <pivotArea type="all" dataOnly="0" outline="0" fieldPosition="0"/>
    </format>
    <format dxfId="1353">
      <pivotArea type="all" dataOnly="0" outline="0" fieldPosition="0"/>
    </format>
    <format dxfId="1354">
      <pivotArea type="all" dataOnly="0" outline="0" fieldPosition="0"/>
    </format>
    <format dxfId="1355">
      <pivotArea type="all" dataOnly="0" outline="0" fieldPosition="0"/>
    </format>
    <format dxfId="1356">
      <pivotArea collapsedLevelsAreSubtotals="1" fieldPosition="0"/>
    </format>
    <format dxfId="1357">
      <pivotArea dataOnly="0" labelOnly="1" fieldPosition="0">
        <references count="1">
          <reference field="4294967294" count="1">
            <x v="2"/>
          </reference>
        </references>
      </pivotArea>
    </format>
    <format dxfId="1358">
      <pivotArea collapsedLevelsAreSubtotals="1" fieldPosition="0">
        <references count="1">
          <reference field="4294967294" count="1" selected="false">
            <x v="2"/>
          </reference>
        </references>
      </pivotArea>
    </format>
    <format dxfId="1359">
      <pivotArea dataOnly="0" labelOnly="1" fieldPosition="0">
        <references count="1">
          <reference field="4294967294" count="1">
            <x v="5"/>
          </reference>
        </references>
      </pivotArea>
    </format>
    <format dxfId="1360">
      <pivotArea collapsedLevelsAreSubtotals="1" fieldPosition="0">
        <references count="1">
          <reference field="4294967294" count="1" selected="false">
            <x v="5"/>
          </reference>
        </references>
      </pivotArea>
    </format>
    <format dxfId="1361">
      <pivotArea dataOnly="0" labelOnly="1" fieldPosition="0">
        <references count="1">
          <reference field="4294967294" count="1">
            <x v="2"/>
          </reference>
        </references>
      </pivotArea>
    </format>
    <format dxfId="1362">
      <pivotArea collapsedLevelsAreSubtotals="1" fieldPosition="0">
        <references count="1">
          <reference field="4294967294" count="1" selected="false">
            <x v="2"/>
          </reference>
        </references>
      </pivotArea>
    </format>
    <format dxfId="1363">
      <pivotArea dataOnly="0" labelOnly="1" fieldPosition="0">
        <references count="1">
          <reference field="4294967294" count="1">
            <x v="5"/>
          </reference>
        </references>
      </pivotArea>
    </format>
    <format dxfId="1364">
      <pivotArea collapsedLevelsAreSubtotals="1" fieldPosition="0">
        <references count="1">
          <reference field="4294967294" count="1" selected="false">
            <x v="5"/>
          </reference>
        </references>
      </pivotArea>
    </format>
    <format dxfId="1365">
      <pivotArea type="all" dataOnly="0" outline="0" fieldPosition="0"/>
    </format>
  </formats>
  <pivotTableStyleInfo name="数据透视表样式 1" showRowHeaders="1" showColHeaders="1" showRowStripes="1" showColStripes="1"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数据透视表1" cacheId="0" autoFormatId="1" applyNumberFormats="0" applyBorderFormats="0" applyFontFormats="0" applyPatternFormats="0" applyAlignmentFormats="0" applyWidthHeightFormats="1" dataCaption="值" updatedVersion="5" minRefreshableVersion="3" createdVersion="5" mergeItem="1" showError="1" pageOverThenDown="1" compact="0" indent="0" outline="1" compactData="0" outlineData="1" showDrill="false" multipleFieldFilters="0">
  <location ref="A3:L105" firstHeaderRow="0" firstDataRow="1" firstDataCol="6" rowPageCount="1" colPageCount="1"/>
  <pivotFields count="37">
    <pivotField compact="0" defaultSubtotal="0" showAll="0">
      <items count="108">
        <item x="0"/>
        <item x="1"/>
        <item x="2"/>
        <item x="3"/>
        <item x="4"/>
        <item x="5"/>
        <item x="6"/>
        <item x="7"/>
        <item x="8"/>
        <item x="9"/>
        <item x="10"/>
        <item x="11"/>
        <item x="12"/>
        <item x="13"/>
        <item x="14"/>
        <item x="15"/>
        <item x="16"/>
        <item x="17"/>
        <item x="18"/>
        <item x="19"/>
        <item x="20"/>
        <item x="21"/>
        <item x="22"/>
        <item x="23"/>
        <item x="24"/>
        <item x="25"/>
        <item x="26"/>
        <item x="27"/>
        <item x="28"/>
        <item x="29"/>
        <item x="30"/>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31"/>
      </items>
    </pivotField>
    <pivotField compact="0" defaultSubtotal="0" showAll="0">
      <items count="1">
        <item x="0"/>
      </items>
    </pivotField>
    <pivotField axis="axisRow" compact="0" outline="0" showAll="0">
      <items count="8">
        <item x="0"/>
        <item x="2"/>
        <item x="4"/>
        <item x="5"/>
        <item x="3"/>
        <item x="1"/>
        <item x="6"/>
        <item t="default"/>
      </items>
      <extLst>
        <ext xmlns:x14="http://schemas.microsoft.com/office/spreadsheetml/2009/9/main" uri="{2946ED86-A175-432a-8AC1-64E0C546D7DE}">
          <x14:pivotField fillDownLabels="1"/>
        </ext>
      </extLst>
    </pivotField>
    <pivotField axis="axisRow" compact="0" defaultSubtotal="0" outline="0" showAll="0">
      <items count="6">
        <item m="1" x="5"/>
        <item x="3"/>
        <item x="2"/>
        <item x="1"/>
        <item x="0"/>
        <item x="4"/>
      </items>
      <extLst>
        <ext xmlns:x14="http://schemas.microsoft.com/office/spreadsheetml/2009/9/main" uri="{2946ED86-A175-432a-8AC1-64E0C546D7DE}">
          <x14:pivotField fillDownLabels="1"/>
        </ext>
      </extLst>
    </pivotField>
    <pivotField compact="0" showAll="0">
      <items count="3">
        <item x="0"/>
        <item x="1"/>
        <item t="default"/>
      </items>
    </pivotField>
    <pivotField axis="axisRow" compact="0" defaultSubtotal="0" outline="0" showAll="0">
      <items count="45">
        <item m="1" x="33"/>
        <item x="19"/>
        <item x="20"/>
        <item x="17"/>
        <item m="1" x="34"/>
        <item m="1" x="43"/>
        <item m="1" x="42"/>
        <item x="9"/>
        <item x="4"/>
        <item x="21"/>
        <item x="22"/>
        <item x="29"/>
        <item x="10"/>
        <item x="3"/>
        <item x="18"/>
        <item m="1" x="41"/>
        <item x="2"/>
        <item x="16"/>
        <item x="14"/>
        <item x="0"/>
        <item x="15"/>
        <item x="1"/>
        <item m="1" x="44"/>
        <item x="8"/>
        <item x="12"/>
        <item x="28"/>
        <item x="13"/>
        <item x="32"/>
        <item x="11"/>
        <item x="27"/>
        <item x="6"/>
        <item x="26"/>
        <item x="25"/>
        <item x="31"/>
        <item x="24"/>
        <item x="5"/>
        <item x="30"/>
        <item x="23"/>
        <item x="7"/>
        <item m="1" x="40"/>
        <item m="1" x="38"/>
        <item m="1" x="39"/>
        <item m="1" x="37"/>
        <item m="1" x="35"/>
        <item m="1" x="36"/>
      </items>
      <extLst>
        <ext xmlns:x14="http://schemas.microsoft.com/office/spreadsheetml/2009/9/main" uri="{2946ED86-A175-432a-8AC1-64E0C546D7DE}">
          <x14:pivotField fillDownLabels="1"/>
        </ext>
      </extLst>
    </pivotField>
    <pivotField axis="axisRow" compact="0" defaultSubtotal="0" outline="0" showAll="0">
      <items count="40">
        <item m="1" x="33"/>
        <item m="1" x="37"/>
        <item m="1" x="35"/>
        <item m="1" x="36"/>
        <item m="1" x="34"/>
        <item x="32"/>
        <item x="22"/>
        <item x="21"/>
        <item x="11"/>
        <item x="6"/>
        <item x="27"/>
        <item x="4"/>
        <item x="10"/>
        <item x="29"/>
        <item x="18"/>
        <item x="26"/>
        <item x="25"/>
        <item x="31"/>
        <item m="1" x="38"/>
        <item x="19"/>
        <item x="17"/>
        <item x="3"/>
        <item x="9"/>
        <item x="20"/>
        <item m="1" x="39"/>
        <item x="5"/>
        <item x="24"/>
        <item x="30"/>
        <item x="2"/>
        <item x="1"/>
        <item x="8"/>
        <item x="16"/>
        <item x="15"/>
        <item x="7"/>
        <item x="23"/>
        <item x="0"/>
        <item x="14"/>
        <item x="13"/>
        <item x="12"/>
        <item x="28"/>
      </items>
      <extLst>
        <ext xmlns:x14="http://schemas.microsoft.com/office/spreadsheetml/2009/9/main" uri="{2946ED86-A175-432a-8AC1-64E0C546D7DE}">
          <x14:pivotField fillDownLabels="1"/>
        </ext>
      </extLst>
    </pivotField>
    <pivotField compact="0" defaultSubtotal="0" showAll="0">
      <items count="108">
        <item x="20"/>
        <item x="21"/>
        <item x="22"/>
        <item x="31"/>
        <item x="30"/>
        <item x="32"/>
        <item x="103"/>
        <item x="106"/>
        <item x="107"/>
        <item x="104"/>
        <item x="105"/>
        <item x="87"/>
        <item x="84"/>
        <item x="88"/>
        <item x="86"/>
        <item x="85"/>
        <item x="83"/>
        <item x="98"/>
        <item x="99"/>
        <item x="101"/>
        <item x="102"/>
        <item x="100"/>
        <item x="81"/>
        <item x="80"/>
        <item x="82"/>
        <item x="73"/>
        <item x="74"/>
        <item x="75"/>
        <item x="76"/>
        <item x="78"/>
        <item x="77"/>
        <item x="79"/>
        <item x="14"/>
        <item x="15"/>
        <item x="17"/>
        <item x="18"/>
        <item x="16"/>
        <item x="19"/>
        <item x="92"/>
        <item x="93"/>
        <item x="95"/>
        <item x="97"/>
        <item x="96"/>
        <item x="94"/>
        <item x="69"/>
        <item x="70"/>
        <item x="71"/>
        <item x="72"/>
        <item x="23"/>
        <item x="7"/>
        <item x="8"/>
        <item x="11"/>
        <item x="48"/>
        <item x="24"/>
        <item x="45"/>
        <item x="41"/>
        <item x="46"/>
        <item x="25"/>
        <item x="6"/>
        <item x="43"/>
        <item x="12"/>
        <item x="42"/>
        <item x="10"/>
        <item x="47"/>
        <item x="9"/>
        <item x="5"/>
        <item x="44"/>
        <item x="55"/>
        <item x="37"/>
        <item x="52"/>
        <item x="36"/>
        <item x="58"/>
        <item x="56"/>
        <item x="53"/>
        <item x="40"/>
        <item x="39"/>
        <item x="35"/>
        <item x="57"/>
        <item x="38"/>
        <item x="3"/>
        <item x="0"/>
        <item x="49"/>
        <item x="59"/>
        <item x="51"/>
        <item x="33"/>
        <item x="89"/>
        <item x="34"/>
        <item x="61"/>
        <item x="64"/>
        <item x="66"/>
        <item x="67"/>
        <item x="90"/>
        <item x="28"/>
        <item x="68"/>
        <item x="29"/>
        <item x="62"/>
        <item x="65"/>
        <item x="13"/>
        <item x="60"/>
        <item x="63"/>
        <item x="91"/>
        <item x="27"/>
        <item x="54"/>
        <item x="26"/>
        <item x="1"/>
        <item x="2"/>
        <item x="4"/>
        <item x="50"/>
      </items>
    </pivotField>
    <pivotField axis="axisRow" compact="0" defaultSubtotal="0" outline="0" showAll="0">
      <items count="124">
        <item x="26"/>
        <item x="49"/>
        <item x="6"/>
        <item x="63"/>
        <item x="8"/>
        <item x="12"/>
        <item x="57"/>
        <item m="1" x="120"/>
        <item m="1" x="122"/>
        <item m="1" x="121"/>
        <item x="22"/>
        <item x="82"/>
        <item x="100"/>
        <item x="48"/>
        <item x="38"/>
        <item x="34"/>
        <item m="1" x="118"/>
        <item x="81"/>
        <item x="28"/>
        <item x="53"/>
        <item x="72"/>
        <item x="67"/>
        <item m="1" x="116"/>
        <item x="99"/>
        <item x="56"/>
        <item x="13"/>
        <item x="54"/>
        <item x="60"/>
        <item x="47"/>
        <item x="37"/>
        <item x="33"/>
        <item x="55"/>
        <item x="61"/>
        <item x="4"/>
        <item x="3"/>
        <item x="2"/>
        <item x="10"/>
        <item x="0"/>
        <item x="9"/>
        <item x="11"/>
        <item m="1" x="117"/>
        <item x="21"/>
        <item x="52"/>
        <item x="71"/>
        <item x="66"/>
        <item x="7"/>
        <item x="36"/>
        <item x="25"/>
        <item x="43"/>
        <item x="42"/>
        <item x="40"/>
        <item m="1" x="105"/>
        <item x="58"/>
        <item m="1" x="106"/>
        <item m="1" x="108"/>
        <item m="1" x="107"/>
        <item x="73"/>
        <item x="101"/>
        <item x="85"/>
        <item x="83"/>
        <item x="29"/>
        <item x="74"/>
        <item x="62"/>
        <item x="102"/>
        <item x="35"/>
        <item x="39"/>
        <item x="84"/>
        <item x="32"/>
        <item m="1" x="103"/>
        <item x="80"/>
        <item x="27"/>
        <item x="70"/>
        <item x="65"/>
        <item x="24"/>
        <item x="41"/>
        <item x="46"/>
        <item x="45"/>
        <item m="1" x="112"/>
        <item x="20"/>
        <item x="79"/>
        <item x="78"/>
        <item x="93"/>
        <item x="68"/>
        <item x="14"/>
        <item x="69"/>
        <item x="87"/>
        <item x="23"/>
        <item x="64"/>
        <item m="1" x="111"/>
        <item m="1" x="110"/>
        <item x="76"/>
        <item x="96"/>
        <item m="1" x="123"/>
        <item x="17"/>
        <item x="90"/>
        <item x="75"/>
        <item x="95"/>
        <item m="1" x="119"/>
        <item x="16"/>
        <item x="89"/>
        <item x="98"/>
        <item x="31"/>
        <item x="15"/>
        <item x="5"/>
        <item m="1" x="113"/>
        <item x="97"/>
        <item m="1" x="109"/>
        <item x="18"/>
        <item x="91"/>
        <item x="77"/>
        <item x="19"/>
        <item x="92"/>
        <item x="30"/>
        <item x="94"/>
        <item m="1" x="104"/>
        <item x="88"/>
        <item m="1" x="115"/>
        <item x="44"/>
        <item m="1" x="114"/>
        <item x="51"/>
        <item x="86"/>
        <item x="59"/>
        <item x="1"/>
        <item x="50"/>
      </items>
      <extLst>
        <ext xmlns:x14="http://schemas.microsoft.com/office/spreadsheetml/2009/9/main" uri="{2946ED86-A175-432a-8AC1-64E0C546D7DE}">
          <x14:pivotField fillDownLabels="1"/>
        </ext>
      </extLst>
    </pivotField>
    <pivotField compact="0" showAll="0">
      <items count="33">
        <item x="12"/>
        <item x="11"/>
        <item x="19"/>
        <item x="10"/>
        <item x="16"/>
        <item x="28"/>
        <item x="3"/>
        <item x="9"/>
        <item x="26"/>
        <item x="6"/>
        <item x="0"/>
        <item x="18"/>
        <item x="27"/>
        <item x="8"/>
        <item x="31"/>
        <item x="17"/>
        <item x="21"/>
        <item x="29"/>
        <item x="24"/>
        <item x="5"/>
        <item x="23"/>
        <item x="25"/>
        <item x="20"/>
        <item x="7"/>
        <item x="22"/>
        <item x="14"/>
        <item x="15"/>
        <item x="13"/>
        <item x="1"/>
        <item x="2"/>
        <item x="4"/>
        <item x="30"/>
        <item t="default"/>
      </items>
    </pivotField>
    <pivotField compact="0" showAll="0">
      <items count="56">
        <item x="14"/>
        <item x="31"/>
        <item x="28"/>
        <item x="15"/>
        <item x="40"/>
        <item x="45"/>
        <item x="23"/>
        <item x="29"/>
        <item x="46"/>
        <item x="12"/>
        <item x="27"/>
        <item x="41"/>
        <item x="42"/>
        <item x="5"/>
        <item x="9"/>
        <item x="35"/>
        <item x="3"/>
        <item x="30"/>
        <item x="51"/>
        <item x="36"/>
        <item x="26"/>
        <item x="44"/>
        <item x="13"/>
        <item x="37"/>
        <item x="53"/>
        <item x="48"/>
        <item x="18"/>
        <item x="25"/>
        <item x="21"/>
        <item x="24"/>
        <item x="10"/>
        <item x="49"/>
        <item x="52"/>
        <item x="11"/>
        <item x="20"/>
        <item x="16"/>
        <item x="22"/>
        <item x="50"/>
        <item x="33"/>
        <item x="34"/>
        <item x="8"/>
        <item x="7"/>
        <item x="19"/>
        <item x="6"/>
        <item x="54"/>
        <item x="32"/>
        <item x="0"/>
        <item x="17"/>
        <item x="43"/>
        <item x="39"/>
        <item x="47"/>
        <item x="1"/>
        <item x="2"/>
        <item x="4"/>
        <item x="38"/>
        <item t="default"/>
      </items>
    </pivotField>
    <pivotField compact="0" showAll="0">
      <items count="22">
        <item x="9"/>
        <item x="20"/>
        <item x="4"/>
        <item x="8"/>
        <item x="6"/>
        <item x="10"/>
        <item x="5"/>
        <item x="19"/>
        <item x="3"/>
        <item x="11"/>
        <item x="18"/>
        <item x="7"/>
        <item x="17"/>
        <item x="2"/>
        <item x="15"/>
        <item x="0"/>
        <item x="16"/>
        <item x="1"/>
        <item x="14"/>
        <item x="12"/>
        <item x="13"/>
        <item t="default"/>
      </items>
    </pivotField>
    <pivotField compact="0" showAll="0">
      <items count="26">
        <item x="12"/>
        <item x="7"/>
        <item x="9"/>
        <item x="10"/>
        <item x="5"/>
        <item x="6"/>
        <item x="11"/>
        <item x="23"/>
        <item x="22"/>
        <item x="17"/>
        <item x="20"/>
        <item x="8"/>
        <item x="3"/>
        <item x="24"/>
        <item x="2"/>
        <item x="21"/>
        <item x="0"/>
        <item x="18"/>
        <item x="14"/>
        <item x="13"/>
        <item x="16"/>
        <item x="15"/>
        <item x="19"/>
        <item x="1"/>
        <item x="4"/>
        <item t="default"/>
      </items>
    </pivotField>
    <pivotField compact="0" defaultSubtotal="0" showAll="0">
      <items count="4">
        <item x="3"/>
        <item x="1"/>
        <item x="2"/>
        <item x="0"/>
      </items>
    </pivotField>
    <pivotField compact="0" showAll="0">
      <items count="91">
        <item x="48"/>
        <item x="21"/>
        <item x="15"/>
        <item x="7"/>
        <item x="16"/>
        <item x="60"/>
        <item x="17"/>
        <item x="55"/>
        <item x="66"/>
        <item x="78"/>
        <item x="68"/>
        <item x="20"/>
        <item x="18"/>
        <item x="14"/>
        <item x="71"/>
        <item x="80"/>
        <item x="67"/>
        <item x="79"/>
        <item x="72"/>
        <item x="73"/>
        <item x="76"/>
        <item x="30"/>
        <item x="70"/>
        <item x="87"/>
        <item x="86"/>
        <item x="89"/>
        <item x="88"/>
        <item x="8"/>
        <item x="69"/>
        <item x="29"/>
        <item x="83"/>
        <item x="62"/>
        <item x="63"/>
        <item x="65"/>
        <item x="25"/>
        <item x="61"/>
        <item x="82"/>
        <item x="11"/>
        <item x="84"/>
        <item x="19"/>
        <item x="26"/>
        <item x="64"/>
        <item x="57"/>
        <item x="81"/>
        <item x="59"/>
        <item x="58"/>
        <item x="31"/>
        <item x="53"/>
        <item x="54"/>
        <item x="13"/>
        <item x="28"/>
        <item x="0"/>
        <item x="74"/>
        <item x="27"/>
        <item x="10"/>
        <item x="3"/>
        <item x="77"/>
        <item x="85"/>
        <item x="75"/>
        <item x="22"/>
        <item x="52"/>
        <item x="56"/>
        <item x="9"/>
        <item x="5"/>
        <item x="34"/>
        <item x="51"/>
        <item x="41"/>
        <item x="23"/>
        <item x="40"/>
        <item x="36"/>
        <item x="12"/>
        <item x="39"/>
        <item x="35"/>
        <item x="32"/>
        <item x="33"/>
        <item x="6"/>
        <item x="43"/>
        <item x="42"/>
        <item x="45"/>
        <item x="37"/>
        <item x="44"/>
        <item x="46"/>
        <item x="50"/>
        <item x="47"/>
        <item x="24"/>
        <item x="1"/>
        <item x="2"/>
        <item x="4"/>
        <item x="38"/>
        <item x="49"/>
        <item t="default"/>
      </items>
    </pivotField>
    <pivotField compact="0" showAll="0">
      <items count="35">
        <item x="7"/>
        <item x="11"/>
        <item x="8"/>
        <item x="16"/>
        <item x="0"/>
        <item x="17"/>
        <item x="3"/>
        <item x="10"/>
        <item x="33"/>
        <item x="5"/>
        <item x="9"/>
        <item x="27"/>
        <item x="12"/>
        <item x="20"/>
        <item x="18"/>
        <item x="6"/>
        <item x="19"/>
        <item x="26"/>
        <item x="22"/>
        <item x="25"/>
        <item x="29"/>
        <item x="21"/>
        <item x="28"/>
        <item x="31"/>
        <item x="32"/>
        <item x="23"/>
        <item x="30"/>
        <item x="15"/>
        <item x="13"/>
        <item x="1"/>
        <item x="2"/>
        <item x="4"/>
        <item x="14"/>
        <item x="24"/>
        <item t="default"/>
      </items>
    </pivotField>
    <pivotField dataField="1" compact="0" defaultSubtotal="0" showAll="0">
      <items count="52">
        <item x="41"/>
        <item x="35"/>
        <item x="42"/>
        <item x="7"/>
        <item x="39"/>
        <item x="2"/>
        <item x="47"/>
        <item x="10"/>
        <item x="8"/>
        <item x="37"/>
        <item x="43"/>
        <item x="51"/>
        <item x="38"/>
        <item x="4"/>
        <item x="48"/>
        <item x="6"/>
        <item x="16"/>
        <item x="0"/>
        <item x="17"/>
        <item x="49"/>
        <item x="9"/>
        <item x="40"/>
        <item x="3"/>
        <item x="44"/>
        <item x="45"/>
        <item x="46"/>
        <item x="1"/>
        <item x="11"/>
        <item x="19"/>
        <item x="5"/>
        <item x="36"/>
        <item x="18"/>
        <item x="50"/>
        <item x="14"/>
        <item x="22"/>
        <item x="29"/>
        <item x="31"/>
        <item x="15"/>
        <item x="34"/>
        <item x="28"/>
        <item x="27"/>
        <item x="24"/>
        <item x="26"/>
        <item x="32"/>
        <item x="23"/>
        <item x="20"/>
        <item x="30"/>
        <item x="21"/>
        <item x="25"/>
        <item x="33"/>
        <item x="12"/>
        <item x="13"/>
      </items>
    </pivotField>
    <pivotField dataField="1" compact="0" defaultSubtotal="0" showAll="0">
      <items count="53">
        <item x="14"/>
        <item x="39"/>
        <item x="40"/>
        <item x="33"/>
        <item x="41"/>
        <item x="7"/>
        <item x="36"/>
        <item x="10"/>
        <item x="48"/>
        <item x="50"/>
        <item x="8"/>
        <item x="11"/>
        <item x="34"/>
        <item x="42"/>
        <item x="52"/>
        <item x="35"/>
        <item x="4"/>
        <item x="9"/>
        <item x="49"/>
        <item x="6"/>
        <item x="17"/>
        <item x="5"/>
        <item x="0"/>
        <item x="44"/>
        <item x="18"/>
        <item x="1"/>
        <item x="38"/>
        <item x="3"/>
        <item x="46"/>
        <item x="47"/>
        <item x="12"/>
        <item x="20"/>
        <item x="21"/>
        <item x="45"/>
        <item x="28"/>
        <item x="19"/>
        <item x="16"/>
        <item x="15"/>
        <item x="26"/>
        <item x="37"/>
        <item x="25"/>
        <item x="30"/>
        <item x="29"/>
        <item x="27"/>
        <item x="43"/>
        <item x="31"/>
        <item x="13"/>
        <item x="2"/>
        <item x="22"/>
        <item x="23"/>
        <item x="24"/>
        <item x="32"/>
        <item x="51"/>
      </items>
    </pivotField>
    <pivotField dataField="1" compact="0" defaultSubtotal="0" showAll="0">
      <items count="45">
        <item x="8"/>
        <item x="2"/>
        <item x="25"/>
        <item x="3"/>
        <item x="17"/>
        <item x="4"/>
        <item x="23"/>
        <item x="33"/>
        <item x="26"/>
        <item x="7"/>
        <item x="5"/>
        <item x="1"/>
        <item x="29"/>
        <item x="35"/>
        <item x="24"/>
        <item x="34"/>
        <item x="30"/>
        <item x="31"/>
        <item x="11"/>
        <item x="28"/>
        <item x="42"/>
        <item x="41"/>
        <item x="44"/>
        <item x="43"/>
        <item x="27"/>
        <item x="10"/>
        <item x="38"/>
        <item x="19"/>
        <item x="20"/>
        <item x="22"/>
        <item x="18"/>
        <item x="37"/>
        <item x="39"/>
        <item x="6"/>
        <item x="21"/>
        <item x="14"/>
        <item x="36"/>
        <item x="16"/>
        <item x="15"/>
        <item x="12"/>
        <item x="32"/>
        <item x="40"/>
        <item x="9"/>
        <item x="13"/>
        <item x="0"/>
      </items>
    </pivotField>
    <pivotField dataField="1" compact="0" defaultSubtotal="0" showAll="0">
      <items count="43">
        <item x="2"/>
        <item x="30"/>
        <item x="8"/>
        <item x="5"/>
        <item x="21"/>
        <item x="4"/>
        <item x="3"/>
        <item x="31"/>
        <item x="14"/>
        <item x="33"/>
        <item x="22"/>
        <item x="7"/>
        <item x="29"/>
        <item x="25"/>
        <item x="32"/>
        <item x="20"/>
        <item x="26"/>
        <item x="27"/>
        <item x="10"/>
        <item x="24"/>
        <item x="40"/>
        <item x="39"/>
        <item x="42"/>
        <item x="41"/>
        <item x="23"/>
        <item x="9"/>
        <item x="36"/>
        <item x="16"/>
        <item x="18"/>
        <item x="37"/>
        <item x="15"/>
        <item x="35"/>
        <item x="6"/>
        <item x="17"/>
        <item x="34"/>
        <item x="11"/>
        <item x="38"/>
        <item x="0"/>
        <item x="1"/>
        <item x="12"/>
        <item x="13"/>
        <item x="19"/>
        <item x="28"/>
      </items>
    </pivotField>
    <pivotField compact="0" showAll="0">
      <items count="7">
        <item x="0"/>
        <item x="5"/>
        <item x="2"/>
        <item x="3"/>
        <item x="1"/>
        <item x="4"/>
        <item t="default"/>
      </items>
    </pivotField>
    <pivotField compact="0" showAll="0">
      <items count="11">
        <item x="0"/>
        <item x="5"/>
        <item x="6"/>
        <item x="7"/>
        <item x="4"/>
        <item x="1"/>
        <item x="9"/>
        <item x="3"/>
        <item x="8"/>
        <item x="2"/>
        <item t="default"/>
      </items>
    </pivotField>
    <pivotField compact="0" showAll="0">
      <items count="10">
        <item x="5"/>
        <item x="0"/>
        <item x="3"/>
        <item x="7"/>
        <item x="6"/>
        <item x="8"/>
        <item x="1"/>
        <item x="2"/>
        <item x="4"/>
        <item t="default"/>
      </items>
    </pivotField>
    <pivotField compact="0" showAll="0">
      <items count="9">
        <item x="2"/>
        <item x="0"/>
        <item x="3"/>
        <item x="6"/>
        <item x="5"/>
        <item x="7"/>
        <item x="1"/>
        <item x="4"/>
        <item t="default"/>
      </items>
    </pivotField>
    <pivotField compact="0" showAll="0">
      <items count="3">
        <item x="0"/>
        <item x="1"/>
        <item t="default"/>
      </items>
    </pivotField>
    <pivotField compact="0" showAll="0">
      <items count="2">
        <item x="0"/>
        <item t="default"/>
      </items>
    </pivotField>
    <pivotField compact="0" showAll="0">
      <items count="14">
        <item x="4"/>
        <item x="8"/>
        <item x="0"/>
        <item x="1"/>
        <item x="3"/>
        <item x="2"/>
        <item x="6"/>
        <item x="10"/>
        <item x="11"/>
        <item x="12"/>
        <item x="9"/>
        <item x="7"/>
        <item x="5"/>
        <item t="default"/>
      </items>
    </pivotField>
    <pivotField compact="0" showAll="0">
      <items count="18">
        <item x="7"/>
        <item x="12"/>
        <item x="9"/>
        <item x="3"/>
        <item x="1"/>
        <item x="8"/>
        <item x="13"/>
        <item x="5"/>
        <item x="2"/>
        <item x="15"/>
        <item x="10"/>
        <item x="14"/>
        <item x="4"/>
        <item x="6"/>
        <item x="11"/>
        <item x="16"/>
        <item x="0"/>
        <item t="default"/>
      </items>
    </pivotField>
    <pivotField compact="0" showAll="0">
      <items count="11">
        <item x="0"/>
        <item x="3"/>
        <item x="1"/>
        <item x="2"/>
        <item x="4"/>
        <item x="6"/>
        <item x="7"/>
        <item x="9"/>
        <item x="5"/>
        <item x="8"/>
        <item t="default"/>
      </items>
    </pivotField>
    <pivotField axis="axisPage" compact="0" defaultSubtotal="0" multipleItemSelectionAllowed="1" showAll="0">
      <items count="3">
        <item h="1" m="1" x="2"/>
        <item h="1" x="0"/>
        <item x="1"/>
      </items>
    </pivotField>
    <pivotField compact="0" defaultSubtotal="0" showAll="0">
      <items count="87">
        <item x="74"/>
        <item x="29"/>
        <item x="54"/>
        <item x="70"/>
        <item x="24"/>
        <item x="42"/>
        <item x="39"/>
        <item x="49"/>
        <item x="80"/>
        <item x="21"/>
        <item x="38"/>
        <item x="62"/>
        <item x="16"/>
        <item x="34"/>
        <item x="57"/>
        <item x="26"/>
        <item x="46"/>
        <item x="71"/>
        <item x="86"/>
        <item x="23"/>
        <item x="67"/>
        <item x="37"/>
        <item x="66"/>
        <item x="78"/>
        <item x="36"/>
        <item x="27"/>
        <item x="55"/>
        <item x="85"/>
        <item x="8"/>
        <item x="50"/>
        <item x="51"/>
        <item x="81"/>
        <item x="14"/>
        <item x="40"/>
        <item x="65"/>
        <item x="11"/>
        <item x="17"/>
        <item x="28"/>
        <item x="35"/>
        <item x="53"/>
        <item x="69"/>
        <item x="75"/>
        <item x="83"/>
        <item x="9"/>
        <item x="2"/>
        <item x="41"/>
        <item x="43"/>
        <item x="45"/>
        <item x="47"/>
        <item x="52"/>
        <item x="68"/>
        <item x="79"/>
        <item x="4"/>
        <item x="1"/>
        <item x="3"/>
        <item x="5"/>
        <item x="12"/>
        <item x="60"/>
        <item x="61"/>
        <item x="76"/>
        <item x="0"/>
        <item x="20"/>
        <item x="56"/>
        <item x="18"/>
        <item x="6"/>
        <item x="7"/>
        <item x="48"/>
        <item x="13"/>
        <item x="22"/>
        <item x="63"/>
        <item x="33"/>
        <item x="58"/>
        <item x="25"/>
        <item x="64"/>
        <item x="59"/>
        <item x="77"/>
        <item x="19"/>
        <item x="72"/>
        <item x="84"/>
        <item x="10"/>
        <item x="44"/>
        <item x="82"/>
        <item x="15"/>
        <item x="32"/>
        <item x="73"/>
        <item x="30"/>
        <item x="31"/>
      </items>
    </pivotField>
    <pivotField compact="0" defaultSubtotal="0" showAll="0">
      <items count="89">
        <item x="52"/>
        <item x="55"/>
        <item x="70"/>
        <item x="24"/>
        <item x="38"/>
        <item x="39"/>
        <item x="45"/>
        <item x="46"/>
        <item x="82"/>
        <item x="21"/>
        <item x="34"/>
        <item x="63"/>
        <item x="76"/>
        <item x="30"/>
        <item x="14"/>
        <item x="26"/>
        <item x="29"/>
        <item x="53"/>
        <item x="71"/>
        <item x="88"/>
        <item x="23"/>
        <item x="67"/>
        <item x="17"/>
        <item x="80"/>
        <item x="27"/>
        <item x="58"/>
        <item x="87"/>
        <item x="8"/>
        <item x="47"/>
        <item x="49"/>
        <item x="83"/>
        <item x="16"/>
        <item x="36"/>
        <item x="65"/>
        <item x="79"/>
        <item x="12"/>
        <item x="18"/>
        <item x="28"/>
        <item x="51"/>
        <item x="54"/>
        <item x="69"/>
        <item x="74"/>
        <item x="85"/>
        <item x="9"/>
        <item x="10"/>
        <item x="37"/>
        <item x="40"/>
        <item x="42"/>
        <item x="43"/>
        <item x="50"/>
        <item x="68"/>
        <item x="81"/>
        <item x="4"/>
        <item x="1"/>
        <item x="3"/>
        <item x="5"/>
        <item x="61"/>
        <item x="62"/>
        <item x="0"/>
        <item x="19"/>
        <item x="57"/>
        <item x="6"/>
        <item x="7"/>
        <item x="44"/>
        <item x="22"/>
        <item x="25"/>
        <item x="64"/>
        <item x="77"/>
        <item x="20"/>
        <item x="56"/>
        <item x="72"/>
        <item x="86"/>
        <item x="11"/>
        <item x="48"/>
        <item x="84"/>
        <item x="15"/>
        <item x="35"/>
        <item x="78"/>
        <item x="2"/>
        <item x="13"/>
        <item x="31"/>
        <item x="32"/>
        <item x="33"/>
        <item x="41"/>
        <item x="59"/>
        <item x="60"/>
        <item x="66"/>
        <item x="73"/>
        <item x="75"/>
      </items>
    </pivotField>
    <pivotField compact="0" defaultSubtotal="0" numFmtId="10" showAll="0">
      <items count="40">
        <item x="7"/>
        <item x="12"/>
        <item x="3"/>
        <item x="35"/>
        <item x="19"/>
        <item x="11"/>
        <item x="9"/>
        <item x="10"/>
        <item x="24"/>
        <item x="5"/>
        <item x="1"/>
        <item x="17"/>
        <item x="26"/>
        <item x="18"/>
        <item x="16"/>
        <item x="36"/>
        <item x="23"/>
        <item x="20"/>
        <item x="8"/>
        <item x="22"/>
        <item x="27"/>
        <item x="38"/>
        <item x="25"/>
        <item x="39"/>
        <item x="21"/>
        <item x="37"/>
        <item x="32"/>
        <item x="4"/>
        <item x="28"/>
        <item x="29"/>
        <item x="0"/>
        <item x="2"/>
        <item x="6"/>
        <item x="13"/>
        <item x="14"/>
        <item x="15"/>
        <item x="30"/>
        <item x="31"/>
        <item x="33"/>
        <item x="34"/>
      </items>
    </pivotField>
    <pivotField axis="axisRow" compact="0" defaultSubtotal="0" outline="0" showAll="0">
      <items count="3">
        <item x="2"/>
        <item x="0"/>
        <item x="1"/>
      </items>
      <extLst>
        <ext xmlns:x14="http://schemas.microsoft.com/office/spreadsheetml/2009/9/main" uri="{2946ED86-A175-432a-8AC1-64E0C546D7DE}">
          <x14:pivotField fillDownLabels="1"/>
        </ext>
      </extLst>
    </pivotField>
    <pivotField dragToCol="0" dragToPage="0" dragToRow="0" compact="0" defaultSubtotal="0" showAll="0"/>
    <pivotField dataField="1" dragToCol="0" dragToPage="0" dragToRow="0" compact="0" defaultSubtotal="0" showAll="0"/>
    <pivotField dataField="1" dragToCol="0" dragToPage="0" dragToRow="0" compact="0" defaultSubtotal="0" showAll="0"/>
  </pivotFields>
  <rowFields count="6">
    <field x="2"/>
    <field x="3"/>
    <field x="5"/>
    <field x="6"/>
    <field x="8"/>
    <field x="33"/>
  </rowFields>
  <rowItems count="102">
    <i>
      <x/>
      <x v="1"/>
      <x v="8"/>
      <x v="11"/>
      <x v="25"/>
      <x v="1"/>
    </i>
    <i r="2">
      <x v="9"/>
      <x v="7"/>
      <x v="27"/>
      <x v="1"/>
    </i>
    <i r="2">
      <x v="10"/>
      <x v="6"/>
      <x v="3"/>
      <x v="1"/>
    </i>
    <i r="2">
      <x v="11"/>
      <x v="13"/>
      <x v="120"/>
      <x v="1"/>
    </i>
    <i r="2">
      <x v="27"/>
      <x v="5"/>
      <x v="100"/>
      <x v="2"/>
    </i>
    <i r="2">
      <x v="28"/>
      <x v="8"/>
      <x v="101"/>
      <x v="1"/>
    </i>
    <i r="4">
      <x v="112"/>
      <x v="1"/>
    </i>
    <i r="2">
      <x v="29"/>
      <x v="10"/>
      <x v="79"/>
      <x v="1"/>
    </i>
    <i r="2">
      <x v="30"/>
      <x v="9"/>
      <x v="78"/>
      <x v="1"/>
    </i>
    <i r="1">
      <x v="2"/>
      <x v="1"/>
      <x v="19"/>
      <x v="1"/>
      <x v="1"/>
    </i>
    <i r="4">
      <x v="119"/>
      <x v="1"/>
    </i>
    <i r="4">
      <x v="121"/>
      <x v="1"/>
    </i>
    <i r="2">
      <x v="3"/>
      <x v="20"/>
      <x v="117"/>
      <x v="2"/>
    </i>
    <i r="2">
      <x v="13"/>
      <x v="21"/>
      <x v="36"/>
      <x v="1"/>
    </i>
    <i r="4">
      <x v="38"/>
      <x v="1"/>
    </i>
    <i r="2">
      <x v="14"/>
      <x v="14"/>
      <x v="13"/>
      <x v="2"/>
    </i>
    <i r="4">
      <x v="28"/>
      <x v="2"/>
    </i>
    <i r="2">
      <x v="31"/>
      <x v="15"/>
      <x v="80"/>
      <x v="1"/>
    </i>
    <i r="2">
      <x v="33"/>
      <x v="17"/>
      <x v="81"/>
      <x v="1"/>
    </i>
    <i r="1">
      <x v="3"/>
      <x v="16"/>
      <x v="28"/>
      <x v="103"/>
      <x v="2"/>
    </i>
    <i r="2">
      <x v="21"/>
      <x v="29"/>
      <x v="34"/>
      <x v="1"/>
    </i>
    <i r="2">
      <x v="34"/>
      <x v="26"/>
      <x v="82"/>
      <x v="2"/>
    </i>
    <i r="4">
      <x v="84"/>
      <x v="1"/>
    </i>
    <i r="2">
      <x v="35"/>
      <x v="25"/>
      <x v="83"/>
      <x v="1"/>
    </i>
    <i r="2">
      <x v="36"/>
      <x v="27"/>
      <x v="85"/>
      <x/>
    </i>
    <i t="default">
      <x/>
    </i>
    <i>
      <x v="1"/>
      <x v="1"/>
      <x v="9"/>
      <x v="7"/>
      <x v="32"/>
      <x v="2"/>
    </i>
    <i r="2">
      <x v="10"/>
      <x v="6"/>
      <x v="3"/>
      <x v="1"/>
    </i>
    <i r="2">
      <x v="29"/>
      <x v="10"/>
      <x v="69"/>
      <x v="1"/>
    </i>
    <i r="1">
      <x v="2"/>
      <x v="1"/>
      <x v="19"/>
      <x v="31"/>
      <x v="2"/>
    </i>
    <i r="2">
      <x v="2"/>
      <x v="23"/>
      <x v="26"/>
      <x v="2"/>
    </i>
    <i r="4">
      <x v="123"/>
      <x v="2"/>
    </i>
    <i r="2">
      <x v="7"/>
      <x v="22"/>
      <x v="70"/>
      <x v="1"/>
    </i>
    <i r="2">
      <x v="14"/>
      <x v="14"/>
      <x v="75"/>
      <x v="2"/>
    </i>
    <i r="4">
      <x v="76"/>
      <x v="2"/>
    </i>
    <i r="2">
      <x v="33"/>
      <x v="17"/>
      <x v="113"/>
      <x v="1"/>
    </i>
    <i r="1">
      <x v="3"/>
      <x v="17"/>
      <x v="31"/>
      <x v="74"/>
      <x v="2"/>
    </i>
    <i r="2">
      <x v="21"/>
      <x v="29"/>
      <x v="35"/>
      <x v="1"/>
    </i>
    <i r="2">
      <x v="23"/>
      <x v="30"/>
      <x v="73"/>
      <x v="2"/>
    </i>
    <i r="2">
      <x v="34"/>
      <x v="26"/>
      <x v="71"/>
      <x v="2"/>
    </i>
    <i r="2">
      <x v="36"/>
      <x v="27"/>
      <x v="115"/>
      <x v="2"/>
    </i>
    <i t="default">
      <x v="1"/>
    </i>
    <i>
      <x v="2"/>
      <x v="1"/>
      <x v="10"/>
      <x v="6"/>
      <x v="3"/>
      <x v="1"/>
    </i>
    <i r="2">
      <x v="30"/>
      <x v="9"/>
      <x v="41"/>
      <x v="1"/>
    </i>
    <i r="1">
      <x v="2"/>
      <x v="1"/>
      <x v="19"/>
      <x v="42"/>
      <x v="1"/>
    </i>
    <i r="2">
      <x v="13"/>
      <x v="21"/>
      <x v="2"/>
      <x v="1"/>
    </i>
    <i r="4">
      <x v="45"/>
      <x v="1"/>
    </i>
    <i r="1">
      <x v="3"/>
      <x v="23"/>
      <x v="30"/>
      <x v="47"/>
      <x v="2"/>
    </i>
    <i r="2">
      <x v="34"/>
      <x v="26"/>
      <x v="43"/>
      <x v="2"/>
    </i>
    <i r="2">
      <x v="35"/>
      <x v="25"/>
      <x v="102"/>
      <x v="2"/>
    </i>
    <i t="default">
      <x v="2"/>
    </i>
    <i>
      <x v="3"/>
      <x v="1"/>
      <x v="10"/>
      <x v="6"/>
      <x v="3"/>
      <x v="1"/>
    </i>
    <i r="2">
      <x v="27"/>
      <x v="5"/>
      <x v="12"/>
      <x v="2"/>
    </i>
    <i r="2">
      <x v="29"/>
      <x v="10"/>
      <x v="11"/>
      <x v="1"/>
    </i>
    <i r="2">
      <x v="30"/>
      <x v="9"/>
      <x v="10"/>
      <x v="1"/>
    </i>
    <i r="1">
      <x v="2"/>
      <x v="1"/>
      <x v="19"/>
      <x v="6"/>
      <x v="1"/>
    </i>
    <i r="2">
      <x v="13"/>
      <x v="21"/>
      <x v="5"/>
      <x v="1"/>
    </i>
    <i r="4">
      <x v="39"/>
      <x v="1"/>
    </i>
    <i r="2">
      <x v="32"/>
      <x v="16"/>
      <x v="90"/>
      <x/>
    </i>
    <i r="2">
      <x v="33"/>
      <x v="17"/>
      <x v="91"/>
      <x v="1"/>
    </i>
    <i r="1">
      <x v="3"/>
      <x v="17"/>
      <x v="31"/>
      <x v="49"/>
      <x v="2"/>
    </i>
    <i r="2">
      <x v="35"/>
      <x v="25"/>
      <x v="93"/>
      <x v="1"/>
    </i>
    <i r="2">
      <x v="36"/>
      <x v="27"/>
      <x v="94"/>
      <x v="1"/>
    </i>
    <i t="default">
      <x v="3"/>
    </i>
    <i>
      <x v="4"/>
      <x v="1"/>
      <x v="10"/>
      <x v="6"/>
      <x v="3"/>
      <x v="1"/>
    </i>
    <i r="2">
      <x v="11"/>
      <x v="13"/>
      <x v="58"/>
      <x v="1"/>
    </i>
    <i r="2">
      <x v="27"/>
      <x v="5"/>
      <x v="57"/>
      <x v="2"/>
    </i>
    <i r="1">
      <x v="2"/>
      <x v="1"/>
      <x v="19"/>
      <x v="24"/>
      <x v="1"/>
    </i>
    <i r="4">
      <x v="52"/>
      <x v="1"/>
    </i>
    <i r="2">
      <x v="13"/>
      <x v="21"/>
      <x v="4"/>
      <x v="1"/>
    </i>
    <i r="2">
      <x v="33"/>
      <x v="17"/>
      <x v="105"/>
      <x v="1"/>
    </i>
    <i r="1">
      <x v="3"/>
      <x v="17"/>
      <x v="31"/>
      <x v="48"/>
      <x v="2"/>
    </i>
    <i r="2">
      <x v="21"/>
      <x v="29"/>
      <x v="33"/>
      <x v="1"/>
    </i>
    <i r="2">
      <x v="34"/>
      <x v="26"/>
      <x v="56"/>
      <x v="1"/>
    </i>
    <i r="2">
      <x v="35"/>
      <x v="25"/>
      <x v="107"/>
      <x v="1"/>
    </i>
    <i r="2">
      <x v="36"/>
      <x v="27"/>
      <x v="108"/>
      <x v="1"/>
    </i>
    <i t="default">
      <x v="4"/>
    </i>
    <i>
      <x v="5"/>
      <x v="1"/>
      <x v="10"/>
      <x v="6"/>
      <x v="3"/>
      <x v="1"/>
    </i>
    <i r="2">
      <x v="12"/>
      <x v="12"/>
      <x v="18"/>
      <x v="1"/>
    </i>
    <i r="2">
      <x v="27"/>
      <x v="5"/>
      <x v="23"/>
      <x v="2"/>
    </i>
    <i r="2">
      <x v="29"/>
      <x v="10"/>
      <x v="17"/>
      <x v="1"/>
    </i>
    <i r="1">
      <x v="2"/>
      <x v="1"/>
      <x v="19"/>
      <x v="19"/>
      <x v="1"/>
    </i>
    <i r="2">
      <x v="32"/>
      <x v="16"/>
      <x v="95"/>
      <x v="1"/>
    </i>
    <i r="2">
      <x v="33"/>
      <x v="17"/>
      <x v="96"/>
      <x v="1"/>
    </i>
    <i r="1">
      <x v="3"/>
      <x v="21"/>
      <x v="29"/>
      <x v="122"/>
      <x v="2"/>
    </i>
    <i r="2">
      <x v="34"/>
      <x v="26"/>
      <x v="20"/>
      <x v="1"/>
    </i>
    <i r="2">
      <x v="35"/>
      <x v="25"/>
      <x v="98"/>
      <x v="2"/>
    </i>
    <i r="2">
      <x v="36"/>
      <x v="27"/>
      <x v="99"/>
      <x v="1"/>
    </i>
    <i t="default">
      <x v="5"/>
    </i>
    <i>
      <x v="6"/>
      <x v="1"/>
      <x v="9"/>
      <x v="7"/>
      <x v="62"/>
      <x v="1"/>
    </i>
    <i r="2">
      <x v="12"/>
      <x v="12"/>
      <x v="60"/>
      <x v="1"/>
    </i>
    <i r="2">
      <x v="27"/>
      <x v="5"/>
      <x v="63"/>
      <x v="1"/>
    </i>
    <i r="2">
      <x v="28"/>
      <x v="8"/>
      <x v="67"/>
      <x v="1"/>
    </i>
    <i r="2">
      <x v="29"/>
      <x v="10"/>
      <x v="59"/>
      <x v="1"/>
    </i>
    <i r="1">
      <x v="2"/>
      <x v="7"/>
      <x v="22"/>
      <x/>
      <x v="1"/>
    </i>
    <i r="2">
      <x v="32"/>
      <x v="16"/>
      <x v="109"/>
      <x v="2"/>
    </i>
    <i r="1">
      <x v="3"/>
      <x v="20"/>
      <x v="32"/>
      <x v="50"/>
      <x v="2"/>
    </i>
    <i r="2">
      <x v="34"/>
      <x v="26"/>
      <x v="61"/>
      <x v="2"/>
    </i>
    <i r="2">
      <x v="35"/>
      <x v="25"/>
      <x v="110"/>
      <x v="1"/>
    </i>
    <i r="2">
      <x v="36"/>
      <x v="27"/>
      <x v="111"/>
      <x v="1"/>
    </i>
    <i t="default">
      <x v="6"/>
    </i>
    <i t="grand">
      <x/>
    </i>
  </rowItems>
  <colFields count="1">
    <field x="-2"/>
  </colFields>
  <colItems count="6">
    <i>
      <x/>
    </i>
    <i i="1">
      <x v="1"/>
    </i>
    <i i="2">
      <x v="2"/>
    </i>
    <i i="3">
      <x v="3"/>
    </i>
    <i i="4">
      <x v="4"/>
    </i>
    <i i="5">
      <x v="5"/>
    </i>
  </colItems>
  <pageFields count="1">
    <pageField fld="29"/>
  </pageFields>
  <dataFields count="6">
    <dataField name="求和项:中央资金预算" fld="16" baseField="0" baseItem="0"/>
    <dataField name="求和项:中央资金执行数" fld="17" baseField="0" baseItem="0"/>
    <dataField name="求和项:中央资金执行率" fld="35" baseField="0" baseItem="0"/>
    <dataField name="求和项:省级资金预算" fld="18" baseField="0" baseItem="0"/>
    <dataField name="求和项:省级资金执行数" fld="19" baseField="0" baseItem="0"/>
    <dataField name="求和项:省级执行率" fld="36" baseField="0" baseItem="0"/>
  </dataFields>
  <formats count="1366">
    <format dxfId="1366">
      <pivotArea type="all" dataOnly="0" outline="0" fieldPosition="0"/>
    </format>
    <format dxfId="1367">
      <pivotArea dataOnly="0" labelOnly="1" fieldPosition="0">
        <references count="1">
          <reference field="2" count="1">
            <x v="5"/>
          </reference>
        </references>
      </pivotArea>
    </format>
    <format dxfId="1368">
      <pivotArea dataOnly="0" labelOnly="1" fieldPosition="0">
        <references count="2">
          <reference field="3" count="1">
            <x v="0"/>
          </reference>
          <reference field="2" count="1" selected="false">
            <x v="5"/>
          </reference>
        </references>
      </pivotArea>
    </format>
    <format dxfId="1369">
      <pivotArea dataOnly="0" labelOnly="1" fieldPosition="0">
        <references count="2">
          <reference field="3" count="1">
            <x v="1"/>
          </reference>
          <reference field="2" count="1" selected="false">
            <x v="5"/>
          </reference>
        </references>
      </pivotArea>
    </format>
    <format dxfId="1370">
      <pivotArea dataOnly="0" labelOnly="1" fieldPosition="0">
        <references count="2">
          <reference field="3" count="1">
            <x v="2"/>
          </reference>
          <reference field="2" count="1" selected="false">
            <x v="5"/>
          </reference>
        </references>
      </pivotArea>
    </format>
    <format dxfId="1371">
      <pivotArea dataOnly="0" labelOnly="1" fieldPosition="0">
        <references count="3">
          <reference field="5" count="1">
            <x v="42"/>
          </reference>
          <reference field="3" count="1" selected="false">
            <x v="0"/>
          </reference>
          <reference field="2" count="1" selected="false">
            <x v="5"/>
          </reference>
        </references>
      </pivotArea>
    </format>
    <format dxfId="1372">
      <pivotArea dataOnly="0" labelOnly="1" fieldPosition="0">
        <references count="3">
          <reference field="5" count="1">
            <x v="10"/>
          </reference>
          <reference field="3" count="1" selected="false">
            <x v="1"/>
          </reference>
          <reference field="2" count="1" selected="false">
            <x v="5"/>
          </reference>
        </references>
      </pivotArea>
    </format>
    <format dxfId="1373">
      <pivotArea dataOnly="0" labelOnly="1" fieldPosition="0">
        <references count="3">
          <reference field="5" count="1">
            <x v="12"/>
          </reference>
          <reference field="3" count="1" selected="false">
            <x v="1"/>
          </reference>
          <reference field="2" count="1" selected="false">
            <x v="5"/>
          </reference>
        </references>
      </pivotArea>
    </format>
    <format dxfId="1374">
      <pivotArea dataOnly="0" labelOnly="1" fieldPosition="0">
        <references count="3">
          <reference field="5" count="1">
            <x v="27"/>
          </reference>
          <reference field="3" count="1" selected="false">
            <x v="1"/>
          </reference>
          <reference field="2" count="1" selected="false">
            <x v="5"/>
          </reference>
        </references>
      </pivotArea>
    </format>
    <format dxfId="1375">
      <pivotArea dataOnly="0" labelOnly="1" fieldPosition="0">
        <references count="3">
          <reference field="5" count="1">
            <x v="29"/>
          </reference>
          <reference field="3" count="1" selected="false">
            <x v="1"/>
          </reference>
          <reference field="2" count="1" selected="false">
            <x v="5"/>
          </reference>
        </references>
      </pivotArea>
    </format>
    <format dxfId="1376">
      <pivotArea dataOnly="0" labelOnly="1" fieldPosition="0">
        <references count="3">
          <reference field="5" count="1">
            <x v="1"/>
          </reference>
          <reference field="3" count="1" selected="false">
            <x v="2"/>
          </reference>
          <reference field="2" count="1" selected="false">
            <x v="5"/>
          </reference>
        </references>
      </pivotArea>
    </format>
    <format dxfId="1377">
      <pivotArea dataOnly="0" labelOnly="1" fieldPosition="0">
        <references count="3">
          <reference field="5" count="1">
            <x v="4"/>
          </reference>
          <reference field="3" count="1" selected="false">
            <x v="2"/>
          </reference>
          <reference field="2" count="1" selected="false">
            <x v="5"/>
          </reference>
        </references>
      </pivotArea>
    </format>
    <format dxfId="1378">
      <pivotArea dataOnly="0" labelOnly="1" fieldPosition="0">
        <references count="3">
          <reference field="5" count="1">
            <x v="32"/>
          </reference>
          <reference field="3" count="1" selected="false">
            <x v="2"/>
          </reference>
          <reference field="2" count="1" selected="false">
            <x v="5"/>
          </reference>
        </references>
      </pivotArea>
    </format>
    <format dxfId="1379">
      <pivotArea dataOnly="0" labelOnly="1" fieldPosition="0">
        <references count="3">
          <reference field="5" count="1">
            <x v="33"/>
          </reference>
          <reference field="3" count="1" selected="false">
            <x v="2"/>
          </reference>
          <reference field="2" count="1" selected="false">
            <x v="5"/>
          </reference>
        </references>
      </pivotArea>
    </format>
    <format dxfId="1380">
      <pivotArea dataOnly="0" labelOnly="1" fieldPosition="0">
        <references count="4">
          <reference field="6" count="1">
            <x v="3"/>
          </reference>
          <reference field="5" count="1" selected="false">
            <x v="42"/>
          </reference>
          <reference field="3" count="1" selected="false">
            <x v="0"/>
          </reference>
          <reference field="2" count="1" selected="false">
            <x v="5"/>
          </reference>
        </references>
      </pivotArea>
    </format>
    <format dxfId="1381">
      <pivotArea dataOnly="0" labelOnly="1" fieldPosition="0">
        <references count="4">
          <reference field="6" count="1">
            <x v="6"/>
          </reference>
          <reference field="5" count="1" selected="false">
            <x v="10"/>
          </reference>
          <reference field="3" count="1" selected="false">
            <x v="1"/>
          </reference>
          <reference field="2" count="1" selected="false">
            <x v="5"/>
          </reference>
        </references>
      </pivotArea>
    </format>
    <format dxfId="1382">
      <pivotArea dataOnly="0" labelOnly="1" fieldPosition="0">
        <references count="4">
          <reference field="6" count="1">
            <x v="12"/>
          </reference>
          <reference field="5" count="1" selected="false">
            <x v="12"/>
          </reference>
          <reference field="3" count="1" selected="false">
            <x v="1"/>
          </reference>
          <reference field="2" count="1" selected="false">
            <x v="5"/>
          </reference>
        </references>
      </pivotArea>
    </format>
    <format dxfId="1383">
      <pivotArea dataOnly="0" labelOnly="1" fieldPosition="0">
        <references count="4">
          <reference field="6" count="1">
            <x v="10"/>
          </reference>
          <reference field="5" count="1" selected="false">
            <x v="29"/>
          </reference>
          <reference field="3" count="1" selected="false">
            <x v="1"/>
          </reference>
          <reference field="2" count="1" selected="false">
            <x v="5"/>
          </reference>
        </references>
      </pivotArea>
    </format>
    <format dxfId="1384">
      <pivotArea dataOnly="0" labelOnly="1" fieldPosition="0">
        <references count="4">
          <reference field="6" count="1">
            <x v="19"/>
          </reference>
          <reference field="5" count="1" selected="false">
            <x v="1"/>
          </reference>
          <reference field="3" count="1" selected="false">
            <x v="2"/>
          </reference>
          <reference field="2" count="1" selected="false">
            <x v="5"/>
          </reference>
        </references>
      </pivotArea>
    </format>
    <format dxfId="1385">
      <pivotArea dataOnly="0" labelOnly="1" fieldPosition="0">
        <references count="4">
          <reference field="6" count="1">
            <x v="20"/>
          </reference>
          <reference field="5" count="1" selected="false">
            <x v="4"/>
          </reference>
          <reference field="3" count="1" selected="false">
            <x v="2"/>
          </reference>
          <reference field="2" count="1" selected="false">
            <x v="5"/>
          </reference>
        </references>
      </pivotArea>
    </format>
    <format dxfId="1386">
      <pivotArea dataOnly="0" labelOnly="1" fieldPosition="0">
        <references count="4">
          <reference field="6" count="1">
            <x v="16"/>
          </reference>
          <reference field="5" count="1" selected="false">
            <x v="32"/>
          </reference>
          <reference field="3" count="1" selected="false">
            <x v="2"/>
          </reference>
          <reference field="2" count="1" selected="false">
            <x v="5"/>
          </reference>
        </references>
      </pivotArea>
    </format>
    <format dxfId="1387">
      <pivotArea dataOnly="0" labelOnly="1" fieldPosition="0">
        <references count="4">
          <reference field="6" count="1">
            <x v="17"/>
          </reference>
          <reference field="5" count="1" selected="false">
            <x v="33"/>
          </reference>
          <reference field="3" count="1" selected="false">
            <x v="2"/>
          </reference>
          <reference field="2" count="1" selected="false">
            <x v="5"/>
          </reference>
        </references>
      </pivotArea>
    </format>
    <format dxfId="1388">
      <pivotArea dataOnly="0" labelOnly="1" fieldPosition="0">
        <references count="5">
          <reference field="8" count="1">
            <x v="16"/>
          </reference>
          <reference field="6" count="1" selected="false">
            <x v="3"/>
          </reference>
          <reference field="5" count="1" selected="false">
            <x v="42"/>
          </reference>
          <reference field="3" count="1" selected="false">
            <x v="0"/>
          </reference>
          <reference field="2" count="1" selected="false">
            <x v="5"/>
          </reference>
        </references>
      </pivotArea>
    </format>
    <format dxfId="1389">
      <pivotArea dataOnly="0" labelOnly="1" fieldPosition="0">
        <references count="5">
          <reference field="8" count="1">
            <x v="3"/>
          </reference>
          <reference field="6" count="1" selected="false">
            <x v="6"/>
          </reference>
          <reference field="5" count="1" selected="false">
            <x v="10"/>
          </reference>
          <reference field="3" count="1" selected="false">
            <x v="1"/>
          </reference>
          <reference field="2" count="1" selected="false">
            <x v="5"/>
          </reference>
        </references>
      </pivotArea>
    </format>
    <format dxfId="1390">
      <pivotArea dataOnly="0" labelOnly="1" fieldPosition="0">
        <references count="5">
          <reference field="8" count="1">
            <x v="18"/>
          </reference>
          <reference field="6" count="1" selected="false">
            <x v="12"/>
          </reference>
          <reference field="5" count="1" selected="false">
            <x v="12"/>
          </reference>
          <reference field="3" count="1" selected="false">
            <x v="1"/>
          </reference>
          <reference field="2" count="1" selected="false">
            <x v="5"/>
          </reference>
        </references>
      </pivotArea>
    </format>
    <format dxfId="1391">
      <pivotArea dataOnly="0" labelOnly="1" fieldPosition="0">
        <references count="5">
          <reference field="8" count="1">
            <x v="17"/>
          </reference>
          <reference field="6" count="1" selected="false">
            <x v="10"/>
          </reference>
          <reference field="5" count="1" selected="false">
            <x v="29"/>
          </reference>
          <reference field="3" count="1" selected="false">
            <x v="1"/>
          </reference>
          <reference field="2" count="1" selected="false">
            <x v="5"/>
          </reference>
        </references>
      </pivotArea>
    </format>
    <format dxfId="1392">
      <pivotArea dataOnly="0" labelOnly="1" fieldPosition="0">
        <references count="5">
          <reference field="8" count="1">
            <x v="19"/>
          </reference>
          <reference field="6" count="1" selected="false">
            <x v="19"/>
          </reference>
          <reference field="5" count="1" selected="false">
            <x v="1"/>
          </reference>
          <reference field="3" count="1" selected="false">
            <x v="2"/>
          </reference>
          <reference field="2" count="1" selected="false">
            <x v="5"/>
          </reference>
        </references>
      </pivotArea>
    </format>
    <format dxfId="1393">
      <pivotArea dataOnly="0" labelOnly="1" fieldPosition="0">
        <references count="5">
          <reference field="8" count="1">
            <x v="97"/>
          </reference>
          <reference field="6" count="1" selected="false">
            <x v="20"/>
          </reference>
          <reference field="5" count="1" selected="false">
            <x v="4"/>
          </reference>
          <reference field="3" count="1" selected="false">
            <x v="2"/>
          </reference>
          <reference field="2" count="1" selected="false">
            <x v="5"/>
          </reference>
        </references>
      </pivotArea>
    </format>
    <format dxfId="1394">
      <pivotArea dataOnly="0" labelOnly="1" fieldPosition="0">
        <references count="5">
          <reference field="8" count="1">
            <x v="95"/>
          </reference>
          <reference field="6" count="1" selected="false">
            <x v="16"/>
          </reference>
          <reference field="5" count="1" selected="false">
            <x v="32"/>
          </reference>
          <reference field="3" count="1" selected="false">
            <x v="2"/>
          </reference>
          <reference field="2" count="1" selected="false">
            <x v="5"/>
          </reference>
        </references>
      </pivotArea>
    </format>
    <format dxfId="1395">
      <pivotArea dataOnly="0" labelOnly="1" fieldPosition="0">
        <references count="5">
          <reference field="8" count="1">
            <x v="96"/>
          </reference>
          <reference field="6" count="1" selected="false">
            <x v="17"/>
          </reference>
          <reference field="5" count="1" selected="false">
            <x v="33"/>
          </reference>
          <reference field="3" count="1" selected="false">
            <x v="2"/>
          </reference>
          <reference field="2" count="1" selected="false">
            <x v="5"/>
          </reference>
        </references>
      </pivotArea>
    </format>
    <format dxfId="1396">
      <pivotArea dataOnly="0" labelOnly="1" fieldPosition="0">
        <references count="1">
          <reference field="2" count="1">
            <x v="5"/>
          </reference>
        </references>
      </pivotArea>
    </format>
    <format dxfId="1397">
      <pivotArea dataOnly="0" labelOnly="1" fieldPosition="0">
        <references count="2">
          <reference field="3" count="1">
            <x v="0"/>
          </reference>
          <reference field="2" count="1" selected="false">
            <x v="5"/>
          </reference>
        </references>
      </pivotArea>
    </format>
    <format dxfId="1398">
      <pivotArea dataOnly="0" labelOnly="1" fieldPosition="0">
        <references count="2">
          <reference field="3" count="1">
            <x v="1"/>
          </reference>
          <reference field="2" count="1" selected="false">
            <x v="5"/>
          </reference>
        </references>
      </pivotArea>
    </format>
    <format dxfId="1399">
      <pivotArea dataOnly="0" labelOnly="1" fieldPosition="0">
        <references count="2">
          <reference field="3" count="1">
            <x v="2"/>
          </reference>
          <reference field="2" count="1" selected="false">
            <x v="5"/>
          </reference>
        </references>
      </pivotArea>
    </format>
    <format dxfId="1400">
      <pivotArea dataOnly="0" labelOnly="1" fieldPosition="0">
        <references count="3">
          <reference field="5" count="1">
            <x v="42"/>
          </reference>
          <reference field="3" count="1" selected="false">
            <x v="0"/>
          </reference>
          <reference field="2" count="1" selected="false">
            <x v="5"/>
          </reference>
        </references>
      </pivotArea>
    </format>
    <format dxfId="1401">
      <pivotArea dataOnly="0" labelOnly="1" fieldPosition="0">
        <references count="3">
          <reference field="5" count="1">
            <x v="10"/>
          </reference>
          <reference field="3" count="1" selected="false">
            <x v="1"/>
          </reference>
          <reference field="2" count="1" selected="false">
            <x v="5"/>
          </reference>
        </references>
      </pivotArea>
    </format>
    <format dxfId="1402">
      <pivotArea dataOnly="0" labelOnly="1" fieldPosition="0">
        <references count="3">
          <reference field="5" count="1">
            <x v="12"/>
          </reference>
          <reference field="3" count="1" selected="false">
            <x v="1"/>
          </reference>
          <reference field="2" count="1" selected="false">
            <x v="5"/>
          </reference>
        </references>
      </pivotArea>
    </format>
    <format dxfId="1403">
      <pivotArea dataOnly="0" labelOnly="1" fieldPosition="0">
        <references count="3">
          <reference field="5" count="1">
            <x v="27"/>
          </reference>
          <reference field="3" count="1" selected="false">
            <x v="1"/>
          </reference>
          <reference field="2" count="1" selected="false">
            <x v="5"/>
          </reference>
        </references>
      </pivotArea>
    </format>
    <format dxfId="1404">
      <pivotArea dataOnly="0" labelOnly="1" fieldPosition="0">
        <references count="3">
          <reference field="5" count="1">
            <x v="29"/>
          </reference>
          <reference field="3" count="1" selected="false">
            <x v="1"/>
          </reference>
          <reference field="2" count="1" selected="false">
            <x v="5"/>
          </reference>
        </references>
      </pivotArea>
    </format>
    <format dxfId="1405">
      <pivotArea dataOnly="0" labelOnly="1" fieldPosition="0">
        <references count="3">
          <reference field="5" count="1">
            <x v="1"/>
          </reference>
          <reference field="3" count="1" selected="false">
            <x v="2"/>
          </reference>
          <reference field="2" count="1" selected="false">
            <x v="5"/>
          </reference>
        </references>
      </pivotArea>
    </format>
    <format dxfId="1406">
      <pivotArea dataOnly="0" labelOnly="1" fieldPosition="0">
        <references count="3">
          <reference field="5" count="1">
            <x v="4"/>
          </reference>
          <reference field="3" count="1" selected="false">
            <x v="2"/>
          </reference>
          <reference field="2" count="1" selected="false">
            <x v="5"/>
          </reference>
        </references>
      </pivotArea>
    </format>
    <format dxfId="1407">
      <pivotArea dataOnly="0" labelOnly="1" fieldPosition="0">
        <references count="3">
          <reference field="5" count="1">
            <x v="32"/>
          </reference>
          <reference field="3" count="1" selected="false">
            <x v="2"/>
          </reference>
          <reference field="2" count="1" selected="false">
            <x v="5"/>
          </reference>
        </references>
      </pivotArea>
    </format>
    <format dxfId="1408">
      <pivotArea dataOnly="0" labelOnly="1" fieldPosition="0">
        <references count="3">
          <reference field="5" count="1">
            <x v="33"/>
          </reference>
          <reference field="3" count="1" selected="false">
            <x v="2"/>
          </reference>
          <reference field="2" count="1" selected="false">
            <x v="5"/>
          </reference>
        </references>
      </pivotArea>
    </format>
    <format dxfId="1409">
      <pivotArea dataOnly="0" labelOnly="1" fieldPosition="0">
        <references count="4">
          <reference field="6" count="1">
            <x v="3"/>
          </reference>
          <reference field="5" count="1" selected="false">
            <x v="42"/>
          </reference>
          <reference field="3" count="1" selected="false">
            <x v="0"/>
          </reference>
          <reference field="2" count="1" selected="false">
            <x v="5"/>
          </reference>
        </references>
      </pivotArea>
    </format>
    <format dxfId="1410">
      <pivotArea dataOnly="0" labelOnly="1" fieldPosition="0">
        <references count="4">
          <reference field="6" count="1">
            <x v="6"/>
          </reference>
          <reference field="5" count="1" selected="false">
            <x v="10"/>
          </reference>
          <reference field="3" count="1" selected="false">
            <x v="1"/>
          </reference>
          <reference field="2" count="1" selected="false">
            <x v="5"/>
          </reference>
        </references>
      </pivotArea>
    </format>
    <format dxfId="1411">
      <pivotArea dataOnly="0" labelOnly="1" fieldPosition="0">
        <references count="4">
          <reference field="6" count="1">
            <x v="12"/>
          </reference>
          <reference field="5" count="1" selected="false">
            <x v="12"/>
          </reference>
          <reference field="3" count="1" selected="false">
            <x v="1"/>
          </reference>
          <reference field="2" count="1" selected="false">
            <x v="5"/>
          </reference>
        </references>
      </pivotArea>
    </format>
    <format dxfId="1412">
      <pivotArea dataOnly="0" labelOnly="1" fieldPosition="0">
        <references count="4">
          <reference field="6" count="1">
            <x v="10"/>
          </reference>
          <reference field="5" count="1" selected="false">
            <x v="29"/>
          </reference>
          <reference field="3" count="1" selected="false">
            <x v="1"/>
          </reference>
          <reference field="2" count="1" selected="false">
            <x v="5"/>
          </reference>
        </references>
      </pivotArea>
    </format>
    <format dxfId="1413">
      <pivotArea dataOnly="0" labelOnly="1" fieldPosition="0">
        <references count="4">
          <reference field="6" count="1">
            <x v="19"/>
          </reference>
          <reference field="5" count="1" selected="false">
            <x v="1"/>
          </reference>
          <reference field="3" count="1" selected="false">
            <x v="2"/>
          </reference>
          <reference field="2" count="1" selected="false">
            <x v="5"/>
          </reference>
        </references>
      </pivotArea>
    </format>
    <format dxfId="1414">
      <pivotArea dataOnly="0" labelOnly="1" fieldPosition="0">
        <references count="4">
          <reference field="6" count="1">
            <x v="20"/>
          </reference>
          <reference field="5" count="1" selected="false">
            <x v="4"/>
          </reference>
          <reference field="3" count="1" selected="false">
            <x v="2"/>
          </reference>
          <reference field="2" count="1" selected="false">
            <x v="5"/>
          </reference>
        </references>
      </pivotArea>
    </format>
    <format dxfId="1415">
      <pivotArea dataOnly="0" labelOnly="1" fieldPosition="0">
        <references count="4">
          <reference field="6" count="1">
            <x v="16"/>
          </reference>
          <reference field="5" count="1" selected="false">
            <x v="32"/>
          </reference>
          <reference field="3" count="1" selected="false">
            <x v="2"/>
          </reference>
          <reference field="2" count="1" selected="false">
            <x v="5"/>
          </reference>
        </references>
      </pivotArea>
    </format>
    <format dxfId="1416">
      <pivotArea dataOnly="0" labelOnly="1" fieldPosition="0">
        <references count="4">
          <reference field="6" count="1">
            <x v="17"/>
          </reference>
          <reference field="5" count="1" selected="false">
            <x v="33"/>
          </reference>
          <reference field="3" count="1" selected="false">
            <x v="2"/>
          </reference>
          <reference field="2" count="1" selected="false">
            <x v="5"/>
          </reference>
        </references>
      </pivotArea>
    </format>
    <format dxfId="1417">
      <pivotArea dataOnly="0" labelOnly="1" fieldPosition="0">
        <references count="5">
          <reference field="8" count="1">
            <x v="16"/>
          </reference>
          <reference field="6" count="1" selected="false">
            <x v="3"/>
          </reference>
          <reference field="5" count="1" selected="false">
            <x v="42"/>
          </reference>
          <reference field="3" count="1" selected="false">
            <x v="0"/>
          </reference>
          <reference field="2" count="1" selected="false">
            <x v="5"/>
          </reference>
        </references>
      </pivotArea>
    </format>
    <format dxfId="1418">
      <pivotArea dataOnly="0" labelOnly="1" fieldPosition="0">
        <references count="5">
          <reference field="8" count="1">
            <x v="3"/>
          </reference>
          <reference field="6" count="1" selected="false">
            <x v="6"/>
          </reference>
          <reference field="5" count="1" selected="false">
            <x v="10"/>
          </reference>
          <reference field="3" count="1" selected="false">
            <x v="1"/>
          </reference>
          <reference field="2" count="1" selected="false">
            <x v="5"/>
          </reference>
        </references>
      </pivotArea>
    </format>
    <format dxfId="1419">
      <pivotArea dataOnly="0" labelOnly="1" fieldPosition="0">
        <references count="5">
          <reference field="8" count="1">
            <x v="18"/>
          </reference>
          <reference field="6" count="1" selected="false">
            <x v="12"/>
          </reference>
          <reference field="5" count="1" selected="false">
            <x v="12"/>
          </reference>
          <reference field="3" count="1" selected="false">
            <x v="1"/>
          </reference>
          <reference field="2" count="1" selected="false">
            <x v="5"/>
          </reference>
        </references>
      </pivotArea>
    </format>
    <format dxfId="1420">
      <pivotArea dataOnly="0" labelOnly="1" fieldPosition="0">
        <references count="5">
          <reference field="8" count="1">
            <x v="17"/>
          </reference>
          <reference field="6" count="1" selected="false">
            <x v="10"/>
          </reference>
          <reference field="5" count="1" selected="false">
            <x v="29"/>
          </reference>
          <reference field="3" count="1" selected="false">
            <x v="1"/>
          </reference>
          <reference field="2" count="1" selected="false">
            <x v="5"/>
          </reference>
        </references>
      </pivotArea>
    </format>
    <format dxfId="1421">
      <pivotArea dataOnly="0" labelOnly="1" fieldPosition="0">
        <references count="5">
          <reference field="8" count="1">
            <x v="19"/>
          </reference>
          <reference field="6" count="1" selected="false">
            <x v="19"/>
          </reference>
          <reference field="5" count="1" selected="false">
            <x v="1"/>
          </reference>
          <reference field="3" count="1" selected="false">
            <x v="2"/>
          </reference>
          <reference field="2" count="1" selected="false">
            <x v="5"/>
          </reference>
        </references>
      </pivotArea>
    </format>
    <format dxfId="1422">
      <pivotArea dataOnly="0" labelOnly="1" fieldPosition="0">
        <references count="5">
          <reference field="8" count="1">
            <x v="97"/>
          </reference>
          <reference field="6" count="1" selected="false">
            <x v="20"/>
          </reference>
          <reference field="5" count="1" selected="false">
            <x v="4"/>
          </reference>
          <reference field="3" count="1" selected="false">
            <x v="2"/>
          </reference>
          <reference field="2" count="1" selected="false">
            <x v="5"/>
          </reference>
        </references>
      </pivotArea>
    </format>
    <format dxfId="1423">
      <pivotArea dataOnly="0" labelOnly="1" fieldPosition="0">
        <references count="5">
          <reference field="8" count="1">
            <x v="95"/>
          </reference>
          <reference field="6" count="1" selected="false">
            <x v="16"/>
          </reference>
          <reference field="5" count="1" selected="false">
            <x v="32"/>
          </reference>
          <reference field="3" count="1" selected="false">
            <x v="2"/>
          </reference>
          <reference field="2" count="1" selected="false">
            <x v="5"/>
          </reference>
        </references>
      </pivotArea>
    </format>
    <format dxfId="1424">
      <pivotArea dataOnly="0" labelOnly="1" fieldPosition="0">
        <references count="5">
          <reference field="8" count="1">
            <x v="96"/>
          </reference>
          <reference field="6" count="1" selected="false">
            <x v="17"/>
          </reference>
          <reference field="5" count="1" selected="false">
            <x v="33"/>
          </reference>
          <reference field="3" count="1" selected="false">
            <x v="2"/>
          </reference>
          <reference field="2" count="1" selected="false">
            <x v="5"/>
          </reference>
        </references>
      </pivotArea>
    </format>
    <format dxfId="1425">
      <pivotArea dataOnly="0" labelOnly="1" fieldPosition="0">
        <references count="4">
          <reference field="6" count="1">
            <x v="3"/>
          </reference>
          <reference field="5" count="1" selected="false">
            <x v="42"/>
          </reference>
          <reference field="3" count="1" selected="false">
            <x v="0"/>
          </reference>
          <reference field="2" count="1" selected="false">
            <x v="5"/>
          </reference>
        </references>
      </pivotArea>
    </format>
    <format dxfId="1426">
      <pivotArea dataOnly="0" labelOnly="1" fieldPosition="0">
        <references count="4">
          <reference field="6" count="1">
            <x v="6"/>
          </reference>
          <reference field="5" count="1" selected="false">
            <x v="10"/>
          </reference>
          <reference field="3" count="1" selected="false">
            <x v="1"/>
          </reference>
          <reference field="2" count="1" selected="false">
            <x v="5"/>
          </reference>
        </references>
      </pivotArea>
    </format>
    <format dxfId="1427">
      <pivotArea dataOnly="0" labelOnly="1" fieldPosition="0">
        <references count="4">
          <reference field="6" count="1">
            <x v="12"/>
          </reference>
          <reference field="5" count="1" selected="false">
            <x v="12"/>
          </reference>
          <reference field="3" count="1" selected="false">
            <x v="1"/>
          </reference>
          <reference field="2" count="1" selected="false">
            <x v="5"/>
          </reference>
        </references>
      </pivotArea>
    </format>
    <format dxfId="1428">
      <pivotArea dataOnly="0" labelOnly="1" fieldPosition="0">
        <references count="4">
          <reference field="6" count="1">
            <x v="10"/>
          </reference>
          <reference field="5" count="1" selected="false">
            <x v="29"/>
          </reference>
          <reference field="3" count="1" selected="false">
            <x v="1"/>
          </reference>
          <reference field="2" count="1" selected="false">
            <x v="5"/>
          </reference>
        </references>
      </pivotArea>
    </format>
    <format dxfId="1429">
      <pivotArea dataOnly="0" labelOnly="1" fieldPosition="0">
        <references count="4">
          <reference field="6" count="1">
            <x v="19"/>
          </reference>
          <reference field="5" count="1" selected="false">
            <x v="1"/>
          </reference>
          <reference field="3" count="1" selected="false">
            <x v="2"/>
          </reference>
          <reference field="2" count="1" selected="false">
            <x v="5"/>
          </reference>
        </references>
      </pivotArea>
    </format>
    <format dxfId="1430">
      <pivotArea dataOnly="0" labelOnly="1" fieldPosition="0">
        <references count="4">
          <reference field="6" count="1">
            <x v="20"/>
          </reference>
          <reference field="5" count="1" selected="false">
            <x v="4"/>
          </reference>
          <reference field="3" count="1" selected="false">
            <x v="2"/>
          </reference>
          <reference field="2" count="1" selected="false">
            <x v="5"/>
          </reference>
        </references>
      </pivotArea>
    </format>
    <format dxfId="1431">
      <pivotArea dataOnly="0" labelOnly="1" fieldPosition="0">
        <references count="4">
          <reference field="6" count="1">
            <x v="16"/>
          </reference>
          <reference field="5" count="1" selected="false">
            <x v="32"/>
          </reference>
          <reference field="3" count="1" selected="false">
            <x v="2"/>
          </reference>
          <reference field="2" count="1" selected="false">
            <x v="5"/>
          </reference>
        </references>
      </pivotArea>
    </format>
    <format dxfId="1432">
      <pivotArea dataOnly="0" labelOnly="1" fieldPosition="0">
        <references count="4">
          <reference field="6" count="1">
            <x v="17"/>
          </reference>
          <reference field="5" count="1" selected="false">
            <x v="33"/>
          </reference>
          <reference field="3" count="1" selected="false">
            <x v="2"/>
          </reference>
          <reference field="2" count="1" selected="false">
            <x v="5"/>
          </reference>
        </references>
      </pivotArea>
    </format>
    <format dxfId="1433">
      <pivotArea dataOnly="0" labelOnly="1" fieldPosition="0">
        <references count="5">
          <reference field="8" count="1">
            <x v="16"/>
          </reference>
          <reference field="6" count="1" selected="false">
            <x v="3"/>
          </reference>
          <reference field="5" count="1" selected="false">
            <x v="42"/>
          </reference>
          <reference field="3" count="1" selected="false">
            <x v="0"/>
          </reference>
          <reference field="2" count="1" selected="false">
            <x v="5"/>
          </reference>
        </references>
      </pivotArea>
    </format>
    <format dxfId="1434">
      <pivotArea dataOnly="0" labelOnly="1" fieldPosition="0">
        <references count="5">
          <reference field="8" count="1">
            <x v="3"/>
          </reference>
          <reference field="6" count="1" selected="false">
            <x v="6"/>
          </reference>
          <reference field="5" count="1" selected="false">
            <x v="10"/>
          </reference>
          <reference field="3" count="1" selected="false">
            <x v="1"/>
          </reference>
          <reference field="2" count="1" selected="false">
            <x v="5"/>
          </reference>
        </references>
      </pivotArea>
    </format>
    <format dxfId="1435">
      <pivotArea dataOnly="0" labelOnly="1" fieldPosition="0">
        <references count="5">
          <reference field="8" count="1">
            <x v="18"/>
          </reference>
          <reference field="6" count="1" selected="false">
            <x v="12"/>
          </reference>
          <reference field="5" count="1" selected="false">
            <x v="12"/>
          </reference>
          <reference field="3" count="1" selected="false">
            <x v="1"/>
          </reference>
          <reference field="2" count="1" selected="false">
            <x v="5"/>
          </reference>
        </references>
      </pivotArea>
    </format>
    <format dxfId="1436">
      <pivotArea dataOnly="0" labelOnly="1" fieldPosition="0">
        <references count="5">
          <reference field="8" count="1">
            <x v="17"/>
          </reference>
          <reference field="6" count="1" selected="false">
            <x v="10"/>
          </reference>
          <reference field="5" count="1" selected="false">
            <x v="29"/>
          </reference>
          <reference field="3" count="1" selected="false">
            <x v="1"/>
          </reference>
          <reference field="2" count="1" selected="false">
            <x v="5"/>
          </reference>
        </references>
      </pivotArea>
    </format>
    <format dxfId="1437">
      <pivotArea dataOnly="0" labelOnly="1" fieldPosition="0">
        <references count="5">
          <reference field="8" count="1">
            <x v="19"/>
          </reference>
          <reference field="6" count="1" selected="false">
            <x v="19"/>
          </reference>
          <reference field="5" count="1" selected="false">
            <x v="1"/>
          </reference>
          <reference field="3" count="1" selected="false">
            <x v="2"/>
          </reference>
          <reference field="2" count="1" selected="false">
            <x v="5"/>
          </reference>
        </references>
      </pivotArea>
    </format>
    <format dxfId="1438">
      <pivotArea dataOnly="0" labelOnly="1" fieldPosition="0">
        <references count="5">
          <reference field="8" count="1">
            <x v="97"/>
          </reference>
          <reference field="6" count="1" selected="false">
            <x v="20"/>
          </reference>
          <reference field="5" count="1" selected="false">
            <x v="4"/>
          </reference>
          <reference field="3" count="1" selected="false">
            <x v="2"/>
          </reference>
          <reference field="2" count="1" selected="false">
            <x v="5"/>
          </reference>
        </references>
      </pivotArea>
    </format>
    <format dxfId="1439">
      <pivotArea dataOnly="0" labelOnly="1" fieldPosition="0">
        <references count="5">
          <reference field="8" count="1">
            <x v="95"/>
          </reference>
          <reference field="6" count="1" selected="false">
            <x v="16"/>
          </reference>
          <reference field="5" count="1" selected="false">
            <x v="32"/>
          </reference>
          <reference field="3" count="1" selected="false">
            <x v="2"/>
          </reference>
          <reference field="2" count="1" selected="false">
            <x v="5"/>
          </reference>
        </references>
      </pivotArea>
    </format>
    <format dxfId="1440">
      <pivotArea dataOnly="0" labelOnly="1" fieldPosition="0">
        <references count="5">
          <reference field="8" count="1">
            <x v="96"/>
          </reference>
          <reference field="6" count="1" selected="false">
            <x v="17"/>
          </reference>
          <reference field="5" count="1" selected="false">
            <x v="33"/>
          </reference>
          <reference field="3" count="1" selected="false">
            <x v="2"/>
          </reference>
          <reference field="2" count="1" selected="false">
            <x v="5"/>
          </reference>
        </references>
      </pivotArea>
    </format>
    <format dxfId="1441">
      <pivotArea dataOnly="0" labelOnly="1" fieldPosition="0">
        <references count="4">
          <reference field="6" count="1">
            <x v="3"/>
          </reference>
          <reference field="5" count="1" selected="false">
            <x v="42"/>
          </reference>
          <reference field="3" count="1" selected="false">
            <x v="0"/>
          </reference>
          <reference field="2" count="1" selected="false">
            <x v="5"/>
          </reference>
        </references>
      </pivotArea>
    </format>
    <format dxfId="1442">
      <pivotArea dataOnly="0" labelOnly="1" fieldPosition="0">
        <references count="4">
          <reference field="6" count="1">
            <x v="6"/>
          </reference>
          <reference field="5" count="1" selected="false">
            <x v="10"/>
          </reference>
          <reference field="3" count="1" selected="false">
            <x v="1"/>
          </reference>
          <reference field="2" count="1" selected="false">
            <x v="5"/>
          </reference>
        </references>
      </pivotArea>
    </format>
    <format dxfId="1443">
      <pivotArea dataOnly="0" labelOnly="1" fieldPosition="0">
        <references count="4">
          <reference field="6" count="1">
            <x v="12"/>
          </reference>
          <reference field="5" count="1" selected="false">
            <x v="12"/>
          </reference>
          <reference field="3" count="1" selected="false">
            <x v="1"/>
          </reference>
          <reference field="2" count="1" selected="false">
            <x v="5"/>
          </reference>
        </references>
      </pivotArea>
    </format>
    <format dxfId="1444">
      <pivotArea dataOnly="0" labelOnly="1" fieldPosition="0">
        <references count="4">
          <reference field="6" count="1">
            <x v="10"/>
          </reference>
          <reference field="5" count="1" selected="false">
            <x v="29"/>
          </reference>
          <reference field="3" count="1" selected="false">
            <x v="1"/>
          </reference>
          <reference field="2" count="1" selected="false">
            <x v="5"/>
          </reference>
        </references>
      </pivotArea>
    </format>
    <format dxfId="1445">
      <pivotArea dataOnly="0" labelOnly="1" fieldPosition="0">
        <references count="4">
          <reference field="6" count="1">
            <x v="19"/>
          </reference>
          <reference field="5" count="1" selected="false">
            <x v="1"/>
          </reference>
          <reference field="3" count="1" selected="false">
            <x v="2"/>
          </reference>
          <reference field="2" count="1" selected="false">
            <x v="5"/>
          </reference>
        </references>
      </pivotArea>
    </format>
    <format dxfId="1446">
      <pivotArea dataOnly="0" labelOnly="1" fieldPosition="0">
        <references count="4">
          <reference field="6" count="1">
            <x v="20"/>
          </reference>
          <reference field="5" count="1" selected="false">
            <x v="4"/>
          </reference>
          <reference field="3" count="1" selected="false">
            <x v="2"/>
          </reference>
          <reference field="2" count="1" selected="false">
            <x v="5"/>
          </reference>
        </references>
      </pivotArea>
    </format>
    <format dxfId="1447">
      <pivotArea dataOnly="0" labelOnly="1" fieldPosition="0">
        <references count="4">
          <reference field="6" count="1">
            <x v="16"/>
          </reference>
          <reference field="5" count="1" selected="false">
            <x v="32"/>
          </reference>
          <reference field="3" count="1" selected="false">
            <x v="2"/>
          </reference>
          <reference field="2" count="1" selected="false">
            <x v="5"/>
          </reference>
        </references>
      </pivotArea>
    </format>
    <format dxfId="1448">
      <pivotArea dataOnly="0" labelOnly="1" fieldPosition="0">
        <references count="4">
          <reference field="6" count="1">
            <x v="17"/>
          </reference>
          <reference field="5" count="1" selected="false">
            <x v="33"/>
          </reference>
          <reference field="3" count="1" selected="false">
            <x v="2"/>
          </reference>
          <reference field="2" count="1" selected="false">
            <x v="5"/>
          </reference>
        </references>
      </pivotArea>
    </format>
    <format dxfId="1449">
      <pivotArea dataOnly="0" labelOnly="1" fieldPosition="0">
        <references count="5">
          <reference field="8" count="1">
            <x v="16"/>
          </reference>
          <reference field="6" count="1" selected="false">
            <x v="3"/>
          </reference>
          <reference field="5" count="1" selected="false">
            <x v="42"/>
          </reference>
          <reference field="3" count="1" selected="false">
            <x v="0"/>
          </reference>
          <reference field="2" count="1" selected="false">
            <x v="5"/>
          </reference>
        </references>
      </pivotArea>
    </format>
    <format dxfId="1450">
      <pivotArea dataOnly="0" labelOnly="1" fieldPosition="0">
        <references count="5">
          <reference field="8" count="1">
            <x v="3"/>
          </reference>
          <reference field="6" count="1" selected="false">
            <x v="6"/>
          </reference>
          <reference field="5" count="1" selected="false">
            <x v="10"/>
          </reference>
          <reference field="3" count="1" selected="false">
            <x v="1"/>
          </reference>
          <reference field="2" count="1" selected="false">
            <x v="5"/>
          </reference>
        </references>
      </pivotArea>
    </format>
    <format dxfId="1451">
      <pivotArea dataOnly="0" labelOnly="1" fieldPosition="0">
        <references count="5">
          <reference field="8" count="1">
            <x v="18"/>
          </reference>
          <reference field="6" count="1" selected="false">
            <x v="12"/>
          </reference>
          <reference field="5" count="1" selected="false">
            <x v="12"/>
          </reference>
          <reference field="3" count="1" selected="false">
            <x v="1"/>
          </reference>
          <reference field="2" count="1" selected="false">
            <x v="5"/>
          </reference>
        </references>
      </pivotArea>
    </format>
    <format dxfId="1452">
      <pivotArea dataOnly="0" labelOnly="1" fieldPosition="0">
        <references count="5">
          <reference field="8" count="1">
            <x v="17"/>
          </reference>
          <reference field="6" count="1" selected="false">
            <x v="10"/>
          </reference>
          <reference field="5" count="1" selected="false">
            <x v="29"/>
          </reference>
          <reference field="3" count="1" selected="false">
            <x v="1"/>
          </reference>
          <reference field="2" count="1" selected="false">
            <x v="5"/>
          </reference>
        </references>
      </pivotArea>
    </format>
    <format dxfId="1453">
      <pivotArea dataOnly="0" labelOnly="1" fieldPosition="0">
        <references count="5">
          <reference field="8" count="1">
            <x v="19"/>
          </reference>
          <reference field="6" count="1" selected="false">
            <x v="19"/>
          </reference>
          <reference field="5" count="1" selected="false">
            <x v="1"/>
          </reference>
          <reference field="3" count="1" selected="false">
            <x v="2"/>
          </reference>
          <reference field="2" count="1" selected="false">
            <x v="5"/>
          </reference>
        </references>
      </pivotArea>
    </format>
    <format dxfId="1454">
      <pivotArea dataOnly="0" labelOnly="1" fieldPosition="0">
        <references count="5">
          <reference field="8" count="1">
            <x v="97"/>
          </reference>
          <reference field="6" count="1" selected="false">
            <x v="20"/>
          </reference>
          <reference field="5" count="1" selected="false">
            <x v="4"/>
          </reference>
          <reference field="3" count="1" selected="false">
            <x v="2"/>
          </reference>
          <reference field="2" count="1" selected="false">
            <x v="5"/>
          </reference>
        </references>
      </pivotArea>
    </format>
    <format dxfId="1455">
      <pivotArea dataOnly="0" labelOnly="1" fieldPosition="0">
        <references count="5">
          <reference field="8" count="1">
            <x v="95"/>
          </reference>
          <reference field="6" count="1" selected="false">
            <x v="16"/>
          </reference>
          <reference field="5" count="1" selected="false">
            <x v="32"/>
          </reference>
          <reference field="3" count="1" selected="false">
            <x v="2"/>
          </reference>
          <reference field="2" count="1" selected="false">
            <x v="5"/>
          </reference>
        </references>
      </pivotArea>
    </format>
    <format dxfId="1456">
      <pivotArea dataOnly="0" labelOnly="1" fieldPosition="0">
        <references count="5">
          <reference field="8" count="1">
            <x v="96"/>
          </reference>
          <reference field="6" count="1" selected="false">
            <x v="17"/>
          </reference>
          <reference field="5" count="1" selected="false">
            <x v="33"/>
          </reference>
          <reference field="3" count="1" selected="false">
            <x v="2"/>
          </reference>
          <reference field="2" count="1" selected="false">
            <x v="5"/>
          </reference>
        </references>
      </pivotArea>
    </format>
    <format dxfId="1457">
      <pivotArea dataOnly="0" labelOnly="1" fieldPosition="0">
        <references count="3">
          <reference field="5" count="1">
            <x v="42"/>
          </reference>
          <reference field="3" count="1" selected="false">
            <x v="0"/>
          </reference>
          <reference field="2" count="1" selected="false">
            <x v="5"/>
          </reference>
        </references>
      </pivotArea>
    </format>
    <format dxfId="1458">
      <pivotArea dataOnly="0" labelOnly="1" fieldPosition="0">
        <references count="3">
          <reference field="5" count="1">
            <x v="10"/>
          </reference>
          <reference field="3" count="1" selected="false">
            <x v="1"/>
          </reference>
          <reference field="2" count="1" selected="false">
            <x v="5"/>
          </reference>
        </references>
      </pivotArea>
    </format>
    <format dxfId="1459">
      <pivotArea dataOnly="0" labelOnly="1" fieldPosition="0">
        <references count="3">
          <reference field="5" count="1">
            <x v="12"/>
          </reference>
          <reference field="3" count="1" selected="false">
            <x v="1"/>
          </reference>
          <reference field="2" count="1" selected="false">
            <x v="5"/>
          </reference>
        </references>
      </pivotArea>
    </format>
    <format dxfId="1460">
      <pivotArea dataOnly="0" labelOnly="1" fieldPosition="0">
        <references count="3">
          <reference field="5" count="1">
            <x v="27"/>
          </reference>
          <reference field="3" count="1" selected="false">
            <x v="1"/>
          </reference>
          <reference field="2" count="1" selected="false">
            <x v="5"/>
          </reference>
        </references>
      </pivotArea>
    </format>
    <format dxfId="1461">
      <pivotArea dataOnly="0" labelOnly="1" fieldPosition="0">
        <references count="3">
          <reference field="5" count="1">
            <x v="29"/>
          </reference>
          <reference field="3" count="1" selected="false">
            <x v="1"/>
          </reference>
          <reference field="2" count="1" selected="false">
            <x v="5"/>
          </reference>
        </references>
      </pivotArea>
    </format>
    <format dxfId="1462">
      <pivotArea dataOnly="0" labelOnly="1" fieldPosition="0">
        <references count="3">
          <reference field="5" count="1">
            <x v="1"/>
          </reference>
          <reference field="3" count="1" selected="false">
            <x v="2"/>
          </reference>
          <reference field="2" count="1" selected="false">
            <x v="5"/>
          </reference>
        </references>
      </pivotArea>
    </format>
    <format dxfId="1463">
      <pivotArea dataOnly="0" labelOnly="1" fieldPosition="0">
        <references count="3">
          <reference field="5" count="1">
            <x v="4"/>
          </reference>
          <reference field="3" count="1" selected="false">
            <x v="2"/>
          </reference>
          <reference field="2" count="1" selected="false">
            <x v="5"/>
          </reference>
        </references>
      </pivotArea>
    </format>
    <format dxfId="1464">
      <pivotArea dataOnly="0" labelOnly="1" fieldPosition="0">
        <references count="3">
          <reference field="5" count="1">
            <x v="32"/>
          </reference>
          <reference field="3" count="1" selected="false">
            <x v="2"/>
          </reference>
          <reference field="2" count="1" selected="false">
            <x v="5"/>
          </reference>
        </references>
      </pivotArea>
    </format>
    <format dxfId="1465">
      <pivotArea dataOnly="0" labelOnly="1" fieldPosition="0">
        <references count="3">
          <reference field="5" count="1">
            <x v="33"/>
          </reference>
          <reference field="3" count="1" selected="false">
            <x v="2"/>
          </reference>
          <reference field="2" count="1" selected="false">
            <x v="5"/>
          </reference>
        </references>
      </pivotArea>
    </format>
    <format dxfId="1466">
      <pivotArea dataOnly="0" labelOnly="1" fieldPosition="0">
        <references count="3">
          <reference field="5" count="1">
            <x v="40"/>
          </reference>
          <reference field="3" count="1" selected="false">
            <x v="0"/>
          </reference>
          <reference field="2" count="1" selected="false">
            <x v="3"/>
          </reference>
        </references>
      </pivotArea>
    </format>
    <format dxfId="1467">
      <pivotArea dataOnly="0" labelOnly="1" fieldPosition="0">
        <references count="3">
          <reference field="5" count="1">
            <x v="42"/>
          </reference>
          <reference field="3" count="1" selected="false">
            <x v="0"/>
          </reference>
          <reference field="2" count="1" selected="false">
            <x v="3"/>
          </reference>
        </references>
      </pivotArea>
    </format>
    <format dxfId="1468">
      <pivotArea dataOnly="0" labelOnly="1" fieldPosition="0">
        <references count="3">
          <reference field="5" count="1">
            <x v="44"/>
          </reference>
          <reference field="3" count="1" selected="false">
            <x v="0"/>
          </reference>
          <reference field="2" count="1" selected="false">
            <x v="3"/>
          </reference>
        </references>
      </pivotArea>
    </format>
    <format dxfId="1469">
      <pivotArea dataOnly="0" labelOnly="1" fieldPosition="0">
        <references count="3">
          <reference field="5" count="1">
            <x v="10"/>
          </reference>
          <reference field="3" count="1" selected="false">
            <x v="1"/>
          </reference>
          <reference field="2" count="1" selected="false">
            <x v="3"/>
          </reference>
        </references>
      </pivotArea>
    </format>
    <format dxfId="1470">
      <pivotArea dataOnly="0" labelOnly="1" fieldPosition="0">
        <references count="3">
          <reference field="5" count="1">
            <x v="27"/>
          </reference>
          <reference field="3" count="1" selected="false">
            <x v="1"/>
          </reference>
          <reference field="2" count="1" selected="false">
            <x v="3"/>
          </reference>
        </references>
      </pivotArea>
    </format>
    <format dxfId="1471">
      <pivotArea dataOnly="0" labelOnly="1" fieldPosition="0">
        <references count="3">
          <reference field="5" count="1">
            <x v="29"/>
          </reference>
          <reference field="3" count="1" selected="false">
            <x v="1"/>
          </reference>
          <reference field="2" count="1" selected="false">
            <x v="3"/>
          </reference>
        </references>
      </pivotArea>
    </format>
    <format dxfId="1472">
      <pivotArea dataOnly="0" labelOnly="1" fieldPosition="0">
        <references count="3">
          <reference field="5" count="1">
            <x v="30"/>
          </reference>
          <reference field="3" count="1" selected="false">
            <x v="1"/>
          </reference>
          <reference field="2" count="1" selected="false">
            <x v="3"/>
          </reference>
        </references>
      </pivotArea>
    </format>
    <format dxfId="1473">
      <pivotArea dataOnly="0" labelOnly="1" fieldPosition="0">
        <references count="3">
          <reference field="5" count="1">
            <x v="1"/>
          </reference>
          <reference field="3" count="1" selected="false">
            <x v="2"/>
          </reference>
          <reference field="2" count="1" selected="false">
            <x v="3"/>
          </reference>
        </references>
      </pivotArea>
    </format>
    <format dxfId="1474">
      <pivotArea dataOnly="0" labelOnly="1" fieldPosition="0">
        <references count="3">
          <reference field="5" count="1">
            <x v="4"/>
          </reference>
          <reference field="3" count="1" selected="false">
            <x v="2"/>
          </reference>
          <reference field="2" count="1" selected="false">
            <x v="3"/>
          </reference>
        </references>
      </pivotArea>
    </format>
    <format dxfId="1475">
      <pivotArea dataOnly="0" labelOnly="1" fieldPosition="0">
        <references count="3">
          <reference field="5" count="1">
            <x v="13"/>
          </reference>
          <reference field="3" count="1" selected="false">
            <x v="2"/>
          </reference>
          <reference field="2" count="1" selected="false">
            <x v="3"/>
          </reference>
        </references>
      </pivotArea>
    </format>
    <format dxfId="1476">
      <pivotArea dataOnly="0" labelOnly="1" fieldPosition="0">
        <references count="3">
          <reference field="5" count="1">
            <x v="14"/>
          </reference>
          <reference field="3" count="1" selected="false">
            <x v="2"/>
          </reference>
          <reference field="2" count="1" selected="false">
            <x v="3"/>
          </reference>
        </references>
      </pivotArea>
    </format>
    <format dxfId="1477">
      <pivotArea dataOnly="0" labelOnly="1" fieldPosition="0">
        <references count="3">
          <reference field="5" count="1">
            <x v="32"/>
          </reference>
          <reference field="3" count="1" selected="false">
            <x v="2"/>
          </reference>
          <reference field="2" count="1" selected="false">
            <x v="3"/>
          </reference>
        </references>
      </pivotArea>
    </format>
    <format dxfId="1478">
      <pivotArea dataOnly="0" labelOnly="1" fieldPosition="0">
        <references count="3">
          <reference field="5" count="1">
            <x v="33"/>
          </reference>
          <reference field="3" count="1" selected="false">
            <x v="2"/>
          </reference>
          <reference field="2" count="1" selected="false">
            <x v="3"/>
          </reference>
        </references>
      </pivotArea>
    </format>
    <format dxfId="1479">
      <pivotArea dataOnly="0" labelOnly="1" fieldPosition="0">
        <references count="3">
          <reference field="5" count="1">
            <x v="44"/>
          </reference>
          <reference field="3" count="1" selected="false">
            <x v="0"/>
          </reference>
          <reference field="2" count="1" selected="false">
            <x v="2"/>
          </reference>
        </references>
      </pivotArea>
    </format>
    <format dxfId="1480">
      <pivotArea dataOnly="0" labelOnly="1" fieldPosition="0">
        <references count="3">
          <reference field="5" count="1">
            <x v="10"/>
          </reference>
          <reference field="3" count="1" selected="false">
            <x v="1"/>
          </reference>
          <reference field="2" count="1" selected="false">
            <x v="2"/>
          </reference>
        </references>
      </pivotArea>
    </format>
    <format dxfId="1481">
      <pivotArea dataOnly="0" labelOnly="1" fieldPosition="0">
        <references count="3">
          <reference field="5" count="1">
            <x v="30"/>
          </reference>
          <reference field="3" count="1" selected="false">
            <x v="1"/>
          </reference>
          <reference field="2" count="1" selected="false">
            <x v="2"/>
          </reference>
        </references>
      </pivotArea>
    </format>
    <format dxfId="1482">
      <pivotArea dataOnly="0" labelOnly="1" fieldPosition="0">
        <references count="3">
          <reference field="5" count="1">
            <x v="1"/>
          </reference>
          <reference field="3" count="1" selected="false">
            <x v="2"/>
          </reference>
          <reference field="2" count="1" selected="false">
            <x v="2"/>
          </reference>
        </references>
      </pivotArea>
    </format>
    <format dxfId="1483">
      <pivotArea dataOnly="0" labelOnly="1" fieldPosition="0">
        <references count="3">
          <reference field="5" count="1">
            <x v="13"/>
          </reference>
          <reference field="3" count="1" selected="false">
            <x v="2"/>
          </reference>
          <reference field="2" count="1" selected="false">
            <x v="2"/>
          </reference>
        </references>
      </pivotArea>
    </format>
    <format dxfId="1484">
      <pivotArea dataOnly="0" labelOnly="1" fieldPosition="0">
        <references count="3">
          <reference field="5" count="1">
            <x v="0"/>
          </reference>
          <reference field="3" count="1" selected="false">
            <x v="0"/>
          </reference>
          <reference field="2" count="1" selected="false">
            <x v="0"/>
          </reference>
        </references>
      </pivotArea>
    </format>
    <format dxfId="1485">
      <pivotArea dataOnly="0" labelOnly="1" fieldPosition="0">
        <references count="3">
          <reference field="5" count="1">
            <x v="39"/>
          </reference>
          <reference field="3" count="1" selected="false">
            <x v="0"/>
          </reference>
          <reference field="2" count="1" selected="false">
            <x v="0"/>
          </reference>
        </references>
      </pivotArea>
    </format>
    <format dxfId="1486">
      <pivotArea dataOnly="0" labelOnly="1" fieldPosition="0">
        <references count="3">
          <reference field="5" count="1">
            <x v="41"/>
          </reference>
          <reference field="3" count="1" selected="false">
            <x v="0"/>
          </reference>
          <reference field="2" count="1" selected="false">
            <x v="0"/>
          </reference>
        </references>
      </pivotArea>
    </format>
    <format dxfId="1487">
      <pivotArea dataOnly="0" labelOnly="1" fieldPosition="0">
        <references count="3">
          <reference field="5" count="1">
            <x v="44"/>
          </reference>
          <reference field="3" count="1" selected="false">
            <x v="0"/>
          </reference>
          <reference field="2" count="1" selected="false">
            <x v="0"/>
          </reference>
        </references>
      </pivotArea>
    </format>
    <format dxfId="1488">
      <pivotArea dataOnly="0" labelOnly="1" fieldPosition="0">
        <references count="3">
          <reference field="5" count="1">
            <x v="8"/>
          </reference>
          <reference field="3" count="1" selected="false">
            <x v="1"/>
          </reference>
          <reference field="2" count="1" selected="false">
            <x v="0"/>
          </reference>
        </references>
      </pivotArea>
    </format>
    <format dxfId="1489">
      <pivotArea dataOnly="0" labelOnly="1" fieldPosition="0">
        <references count="3">
          <reference field="5" count="1">
            <x v="9"/>
          </reference>
          <reference field="3" count="1" selected="false">
            <x v="1"/>
          </reference>
          <reference field="2" count="1" selected="false">
            <x v="0"/>
          </reference>
        </references>
      </pivotArea>
    </format>
    <format dxfId="1490">
      <pivotArea dataOnly="0" labelOnly="1" fieldPosition="0">
        <references count="3">
          <reference field="5" count="1">
            <x v="10"/>
          </reference>
          <reference field="3" count="1" selected="false">
            <x v="1"/>
          </reference>
          <reference field="2" count="1" selected="false">
            <x v="0"/>
          </reference>
        </references>
      </pivotArea>
    </format>
    <format dxfId="1491">
      <pivotArea dataOnly="0" labelOnly="1" fieldPosition="0">
        <references count="3">
          <reference field="5" count="1">
            <x v="11"/>
          </reference>
          <reference field="3" count="1" selected="false">
            <x v="1"/>
          </reference>
          <reference field="2" count="1" selected="false">
            <x v="0"/>
          </reference>
        </references>
      </pivotArea>
    </format>
    <format dxfId="1492">
      <pivotArea dataOnly="0" labelOnly="1" fieldPosition="0">
        <references count="3">
          <reference field="5" count="1">
            <x v="27"/>
          </reference>
          <reference field="3" count="1" selected="false">
            <x v="1"/>
          </reference>
          <reference field="2" count="1" selected="false">
            <x v="0"/>
          </reference>
        </references>
      </pivotArea>
    </format>
    <format dxfId="1493">
      <pivotArea dataOnly="0" labelOnly="1" fieldPosition="0">
        <references count="3">
          <reference field="5" count="1">
            <x v="28"/>
          </reference>
          <reference field="3" count="1" selected="false">
            <x v="1"/>
          </reference>
          <reference field="2" count="1" selected="false">
            <x v="0"/>
          </reference>
        </references>
      </pivotArea>
    </format>
    <format dxfId="1494">
      <pivotArea dataOnly="0" labelOnly="1" fieldPosition="0">
        <references count="3">
          <reference field="5" count="1">
            <x v="29"/>
          </reference>
          <reference field="3" count="1" selected="false">
            <x v="1"/>
          </reference>
          <reference field="2" count="1" selected="false">
            <x v="0"/>
          </reference>
        </references>
      </pivotArea>
    </format>
    <format dxfId="1495">
      <pivotArea dataOnly="0" labelOnly="1" fieldPosition="0">
        <references count="3">
          <reference field="5" count="1">
            <x v="30"/>
          </reference>
          <reference field="3" count="1" selected="false">
            <x v="1"/>
          </reference>
          <reference field="2" count="1" selected="false">
            <x v="0"/>
          </reference>
        </references>
      </pivotArea>
    </format>
    <format dxfId="1496">
      <pivotArea dataOnly="0" labelOnly="1" fieldPosition="0">
        <references count="3">
          <reference field="5" count="1">
            <x v="1"/>
          </reference>
          <reference field="3" count="1" selected="false">
            <x v="2"/>
          </reference>
          <reference field="2" count="1" selected="false">
            <x v="0"/>
          </reference>
        </references>
      </pivotArea>
    </format>
    <format dxfId="1497">
      <pivotArea dataOnly="0" labelOnly="1" fieldPosition="0">
        <references count="3">
          <reference field="5" count="1">
            <x v="3"/>
          </reference>
          <reference field="3" count="1" selected="false">
            <x v="2"/>
          </reference>
          <reference field="2" count="1" selected="false">
            <x v="0"/>
          </reference>
        </references>
      </pivotArea>
    </format>
    <format dxfId="1498">
      <pivotArea dataOnly="0" labelOnly="1" fieldPosition="0">
        <references count="3">
          <reference field="5" count="1">
            <x v="5"/>
          </reference>
          <reference field="3" count="1" selected="false">
            <x v="2"/>
          </reference>
          <reference field="2" count="1" selected="false">
            <x v="0"/>
          </reference>
        </references>
      </pivotArea>
    </format>
    <format dxfId="1499">
      <pivotArea dataOnly="0" labelOnly="1" fieldPosition="0">
        <references count="3">
          <reference field="5" count="1">
            <x v="6"/>
          </reference>
          <reference field="3" count="1" selected="false">
            <x v="2"/>
          </reference>
          <reference field="2" count="1" selected="false">
            <x v="0"/>
          </reference>
        </references>
      </pivotArea>
    </format>
    <format dxfId="1500">
      <pivotArea dataOnly="0" labelOnly="1" fieldPosition="0">
        <references count="3">
          <reference field="5" count="1">
            <x v="13"/>
          </reference>
          <reference field="3" count="1" selected="false">
            <x v="2"/>
          </reference>
          <reference field="2" count="1" selected="false">
            <x v="0"/>
          </reference>
        </references>
      </pivotArea>
    </format>
    <format dxfId="1501">
      <pivotArea dataOnly="0" labelOnly="1" fieldPosition="0">
        <references count="3">
          <reference field="5" count="1">
            <x v="14"/>
          </reference>
          <reference field="3" count="1" selected="false">
            <x v="2"/>
          </reference>
          <reference field="2" count="1" selected="false">
            <x v="0"/>
          </reference>
        </references>
      </pivotArea>
    </format>
    <format dxfId="1502">
      <pivotArea dataOnly="0" labelOnly="1" fieldPosition="0">
        <references count="3">
          <reference field="5" count="1">
            <x v="15"/>
          </reference>
          <reference field="3" count="1" selected="false">
            <x v="2"/>
          </reference>
          <reference field="2" count="1" selected="false">
            <x v="0"/>
          </reference>
        </references>
      </pivotArea>
    </format>
    <format dxfId="1503">
      <pivotArea dataOnly="0" labelOnly="1" fieldPosition="0">
        <references count="3">
          <reference field="5" count="1">
            <x v="31"/>
          </reference>
          <reference field="3" count="1" selected="false">
            <x v="2"/>
          </reference>
          <reference field="2" count="1" selected="false">
            <x v="0"/>
          </reference>
        </references>
      </pivotArea>
    </format>
    <format dxfId="1504">
      <pivotArea dataOnly="0" labelOnly="1" fieldPosition="0">
        <references count="3">
          <reference field="5" count="1">
            <x v="33"/>
          </reference>
          <reference field="3" count="1" selected="false">
            <x v="2"/>
          </reference>
          <reference field="2" count="1" selected="false">
            <x v="0"/>
          </reference>
        </references>
      </pivotArea>
    </format>
    <format dxfId="1505">
      <pivotArea dataOnly="0" labelOnly="1" fieldPosition="0">
        <references count="3">
          <reference field="5" count="1">
            <x v="40"/>
          </reference>
          <reference field="3" count="1" selected="false">
            <x v="0"/>
          </reference>
          <reference field="2" count="1" selected="false">
            <x v="4"/>
          </reference>
        </references>
      </pivotArea>
    </format>
    <format dxfId="1506">
      <pivotArea dataOnly="0" labelOnly="1" fieldPosition="0">
        <references count="3">
          <reference field="5" count="1">
            <x v="42"/>
          </reference>
          <reference field="3" count="1" selected="false">
            <x v="0"/>
          </reference>
          <reference field="2" count="1" selected="false">
            <x v="4"/>
          </reference>
        </references>
      </pivotArea>
    </format>
    <format dxfId="1507">
      <pivotArea dataOnly="0" labelOnly="1" fieldPosition="0">
        <references count="3">
          <reference field="5" count="1">
            <x v="44"/>
          </reference>
          <reference field="3" count="1" selected="false">
            <x v="0"/>
          </reference>
          <reference field="2" count="1" selected="false">
            <x v="4"/>
          </reference>
        </references>
      </pivotArea>
    </format>
    <format dxfId="1508">
      <pivotArea dataOnly="0" labelOnly="1" fieldPosition="0">
        <references count="3">
          <reference field="5" count="1">
            <x v="10"/>
          </reference>
          <reference field="3" count="1" selected="false">
            <x v="1"/>
          </reference>
          <reference field="2" count="1" selected="false">
            <x v="4"/>
          </reference>
        </references>
      </pivotArea>
    </format>
    <format dxfId="1509">
      <pivotArea dataOnly="0" labelOnly="1" fieldPosition="0">
        <references count="3">
          <reference field="5" count="1">
            <x v="11"/>
          </reference>
          <reference field="3" count="1" selected="false">
            <x v="1"/>
          </reference>
          <reference field="2" count="1" selected="false">
            <x v="4"/>
          </reference>
        </references>
      </pivotArea>
    </format>
    <format dxfId="1510">
      <pivotArea dataOnly="0" labelOnly="1" fieldPosition="0">
        <references count="3">
          <reference field="5" count="1">
            <x v="27"/>
          </reference>
          <reference field="3" count="1" selected="false">
            <x v="1"/>
          </reference>
          <reference field="2" count="1" selected="false">
            <x v="4"/>
          </reference>
        </references>
      </pivotArea>
    </format>
    <format dxfId="1511">
      <pivotArea dataOnly="0" labelOnly="1" fieldPosition="0">
        <references count="3">
          <reference field="5" count="1">
            <x v="1"/>
          </reference>
          <reference field="3" count="1" selected="false">
            <x v="2"/>
          </reference>
          <reference field="2" count="1" selected="false">
            <x v="4"/>
          </reference>
        </references>
      </pivotArea>
    </format>
    <format dxfId="1512">
      <pivotArea dataOnly="0" labelOnly="1" fieldPosition="0">
        <references count="3">
          <reference field="5" count="1">
            <x v="4"/>
          </reference>
          <reference field="3" count="1" selected="false">
            <x v="2"/>
          </reference>
          <reference field="2" count="1" selected="false">
            <x v="4"/>
          </reference>
        </references>
      </pivotArea>
    </format>
    <format dxfId="1513">
      <pivotArea dataOnly="0" labelOnly="1" fieldPosition="0">
        <references count="3">
          <reference field="5" count="1">
            <x v="13"/>
          </reference>
          <reference field="3" count="1" selected="false">
            <x v="2"/>
          </reference>
          <reference field="2" count="1" selected="false">
            <x v="4"/>
          </reference>
        </references>
      </pivotArea>
    </format>
    <format dxfId="1514">
      <pivotArea dataOnly="0" labelOnly="1" fieldPosition="0">
        <references count="3">
          <reference field="5" count="1">
            <x v="33"/>
          </reference>
          <reference field="3" count="1" selected="false">
            <x v="2"/>
          </reference>
          <reference field="2" count="1" selected="false">
            <x v="4"/>
          </reference>
        </references>
      </pivotArea>
    </format>
    <format dxfId="1515">
      <pivotArea dataOnly="0" labelOnly="1" fieldPosition="0">
        <references count="3">
          <reference field="5" count="1">
            <x v="43"/>
          </reference>
          <reference field="3" count="1" selected="false">
            <x v="0"/>
          </reference>
          <reference field="2" count="1" selected="false">
            <x v="6"/>
          </reference>
        </references>
      </pivotArea>
    </format>
    <format dxfId="1516">
      <pivotArea dataOnly="0" labelOnly="1" fieldPosition="0">
        <references count="3">
          <reference field="5" count="1">
            <x v="9"/>
          </reference>
          <reference field="3" count="1" selected="false">
            <x v="1"/>
          </reference>
          <reference field="2" count="1" selected="false">
            <x v="6"/>
          </reference>
        </references>
      </pivotArea>
    </format>
    <format dxfId="1517">
      <pivotArea dataOnly="0" labelOnly="1" fieldPosition="0">
        <references count="3">
          <reference field="5" count="1">
            <x v="12"/>
          </reference>
          <reference field="3" count="1" selected="false">
            <x v="1"/>
          </reference>
          <reference field="2" count="1" selected="false">
            <x v="6"/>
          </reference>
        </references>
      </pivotArea>
    </format>
    <format dxfId="1518">
      <pivotArea dataOnly="0" labelOnly="1" fieldPosition="0">
        <references count="3">
          <reference field="5" count="1">
            <x v="27"/>
          </reference>
          <reference field="3" count="1" selected="false">
            <x v="1"/>
          </reference>
          <reference field="2" count="1" selected="false">
            <x v="6"/>
          </reference>
        </references>
      </pivotArea>
    </format>
    <format dxfId="1519">
      <pivotArea dataOnly="0" labelOnly="1" fieldPosition="0">
        <references count="3">
          <reference field="5" count="1">
            <x v="28"/>
          </reference>
          <reference field="3" count="1" selected="false">
            <x v="1"/>
          </reference>
          <reference field="2" count="1" selected="false">
            <x v="6"/>
          </reference>
        </references>
      </pivotArea>
    </format>
    <format dxfId="1520">
      <pivotArea dataOnly="0" labelOnly="1" fieldPosition="0">
        <references count="3">
          <reference field="5" count="1">
            <x v="29"/>
          </reference>
          <reference field="3" count="1" selected="false">
            <x v="1"/>
          </reference>
          <reference field="2" count="1" selected="false">
            <x v="6"/>
          </reference>
        </references>
      </pivotArea>
    </format>
    <format dxfId="1521">
      <pivotArea dataOnly="0" labelOnly="1" fieldPosition="0">
        <references count="3">
          <reference field="5" count="1">
            <x v="7"/>
          </reference>
          <reference field="3" count="1" selected="false">
            <x v="2"/>
          </reference>
          <reference field="2" count="1" selected="false">
            <x v="6"/>
          </reference>
        </references>
      </pivotArea>
    </format>
    <format dxfId="1522">
      <pivotArea dataOnly="0" labelOnly="1" fieldPosition="0">
        <references count="3">
          <reference field="5" count="1">
            <x v="32"/>
          </reference>
          <reference field="3" count="1" selected="false">
            <x v="2"/>
          </reference>
          <reference field="2" count="1" selected="false">
            <x v="6"/>
          </reference>
        </references>
      </pivotArea>
    </format>
    <format dxfId="1523">
      <pivotArea dataOnly="0" labelOnly="1" fieldPosition="0">
        <references count="3">
          <reference field="5" count="1">
            <x v="0"/>
          </reference>
          <reference field="3" count="1" selected="false">
            <x v="0"/>
          </reference>
          <reference field="2" count="1" selected="false">
            <x v="1"/>
          </reference>
        </references>
      </pivotArea>
    </format>
    <format dxfId="1524">
      <pivotArea dataOnly="0" labelOnly="1" fieldPosition="0">
        <references count="3">
          <reference field="5" count="1">
            <x v="9"/>
          </reference>
          <reference field="3" count="1" selected="false">
            <x v="1"/>
          </reference>
          <reference field="2" count="1" selected="false">
            <x v="1"/>
          </reference>
        </references>
      </pivotArea>
    </format>
    <format dxfId="1525">
      <pivotArea dataOnly="0" labelOnly="1" fieldPosition="0">
        <references count="3">
          <reference field="5" count="1">
            <x v="10"/>
          </reference>
          <reference field="3" count="1" selected="false">
            <x v="1"/>
          </reference>
          <reference field="2" count="1" selected="false">
            <x v="1"/>
          </reference>
        </references>
      </pivotArea>
    </format>
    <format dxfId="1526">
      <pivotArea dataOnly="0" labelOnly="1" fieldPosition="0">
        <references count="3">
          <reference field="5" count="1">
            <x v="29"/>
          </reference>
          <reference field="3" count="1" selected="false">
            <x v="1"/>
          </reference>
          <reference field="2" count="1" selected="false">
            <x v="1"/>
          </reference>
        </references>
      </pivotArea>
    </format>
    <format dxfId="1527">
      <pivotArea dataOnly="0" labelOnly="1" fieldPosition="0">
        <references count="3">
          <reference field="5" count="1">
            <x v="1"/>
          </reference>
          <reference field="3" count="1" selected="false">
            <x v="2"/>
          </reference>
          <reference field="2" count="1" selected="false">
            <x v="1"/>
          </reference>
        </references>
      </pivotArea>
    </format>
    <format dxfId="1528">
      <pivotArea dataOnly="0" labelOnly="1" fieldPosition="0">
        <references count="3">
          <reference field="5" count="1">
            <x v="2"/>
          </reference>
          <reference field="3" count="1" selected="false">
            <x v="2"/>
          </reference>
          <reference field="2" count="1" selected="false">
            <x v="1"/>
          </reference>
        </references>
      </pivotArea>
    </format>
    <format dxfId="1529">
      <pivotArea dataOnly="0" labelOnly="1" fieldPosition="0">
        <references count="3">
          <reference field="5" count="1">
            <x v="4"/>
          </reference>
          <reference field="3" count="1" selected="false">
            <x v="2"/>
          </reference>
          <reference field="2" count="1" selected="false">
            <x v="1"/>
          </reference>
        </references>
      </pivotArea>
    </format>
    <format dxfId="1530">
      <pivotArea dataOnly="0" labelOnly="1" fieldPosition="0">
        <references count="3">
          <reference field="5" count="1">
            <x v="7"/>
          </reference>
          <reference field="3" count="1" selected="false">
            <x v="2"/>
          </reference>
          <reference field="2" count="1" selected="false">
            <x v="1"/>
          </reference>
        </references>
      </pivotArea>
    </format>
    <format dxfId="1531">
      <pivotArea dataOnly="0" labelOnly="1" fieldPosition="0">
        <references count="3">
          <reference field="5" count="1">
            <x v="14"/>
          </reference>
          <reference field="3" count="1" selected="false">
            <x v="2"/>
          </reference>
          <reference field="2" count="1" selected="false">
            <x v="1"/>
          </reference>
        </references>
      </pivotArea>
    </format>
    <format dxfId="1532">
      <pivotArea dataOnly="0" labelOnly="1" fieldPosition="0">
        <references count="3">
          <reference field="5" count="1">
            <x v="33"/>
          </reference>
          <reference field="3" count="1" selected="false">
            <x v="2"/>
          </reference>
          <reference field="2" count="1" selected="false">
            <x v="1"/>
          </reference>
        </references>
      </pivotArea>
    </format>
    <format dxfId="1533">
      <pivotArea dataOnly="0" labelOnly="1" fieldPosition="0">
        <references count="4">
          <reference field="6" count="1">
            <x v="3"/>
          </reference>
          <reference field="5" count="1" selected="false">
            <x v="42"/>
          </reference>
          <reference field="3" count="1" selected="false">
            <x v="0"/>
          </reference>
          <reference field="2" count="1" selected="false">
            <x v="5"/>
          </reference>
        </references>
      </pivotArea>
    </format>
    <format dxfId="1534">
      <pivotArea dataOnly="0" labelOnly="1" fieldPosition="0">
        <references count="4">
          <reference field="6" count="1">
            <x v="6"/>
          </reference>
          <reference field="5" count="1" selected="false">
            <x v="10"/>
          </reference>
          <reference field="3" count="1" selected="false">
            <x v="1"/>
          </reference>
          <reference field="2" count="1" selected="false">
            <x v="5"/>
          </reference>
        </references>
      </pivotArea>
    </format>
    <format dxfId="1535">
      <pivotArea dataOnly="0" labelOnly="1" fieldPosition="0">
        <references count="4">
          <reference field="6" count="1">
            <x v="12"/>
          </reference>
          <reference field="5" count="1" selected="false">
            <x v="12"/>
          </reference>
          <reference field="3" count="1" selected="false">
            <x v="1"/>
          </reference>
          <reference field="2" count="1" selected="false">
            <x v="5"/>
          </reference>
        </references>
      </pivotArea>
    </format>
    <format dxfId="1536">
      <pivotArea dataOnly="0" labelOnly="1" fieldPosition="0">
        <references count="4">
          <reference field="6" count="1">
            <x v="10"/>
          </reference>
          <reference field="5" count="1" selected="false">
            <x v="29"/>
          </reference>
          <reference field="3" count="1" selected="false">
            <x v="1"/>
          </reference>
          <reference field="2" count="1" selected="false">
            <x v="5"/>
          </reference>
        </references>
      </pivotArea>
    </format>
    <format dxfId="1537">
      <pivotArea dataOnly="0" labelOnly="1" fieldPosition="0">
        <references count="4">
          <reference field="6" count="1">
            <x v="19"/>
          </reference>
          <reference field="5" count="1" selected="false">
            <x v="1"/>
          </reference>
          <reference field="3" count="1" selected="false">
            <x v="2"/>
          </reference>
          <reference field="2" count="1" selected="false">
            <x v="5"/>
          </reference>
        </references>
      </pivotArea>
    </format>
    <format dxfId="1538">
      <pivotArea dataOnly="0" labelOnly="1" fieldPosition="0">
        <references count="4">
          <reference field="6" count="1">
            <x v="20"/>
          </reference>
          <reference field="5" count="1" selected="false">
            <x v="4"/>
          </reference>
          <reference field="3" count="1" selected="false">
            <x v="2"/>
          </reference>
          <reference field="2" count="1" selected="false">
            <x v="5"/>
          </reference>
        </references>
      </pivotArea>
    </format>
    <format dxfId="1539">
      <pivotArea dataOnly="0" labelOnly="1" fieldPosition="0">
        <references count="4">
          <reference field="6" count="1">
            <x v="16"/>
          </reference>
          <reference field="5" count="1" selected="false">
            <x v="32"/>
          </reference>
          <reference field="3" count="1" selected="false">
            <x v="2"/>
          </reference>
          <reference field="2" count="1" selected="false">
            <x v="5"/>
          </reference>
        </references>
      </pivotArea>
    </format>
    <format dxfId="1540">
      <pivotArea dataOnly="0" labelOnly="1" fieldPosition="0">
        <references count="4">
          <reference field="6" count="1">
            <x v="17"/>
          </reference>
          <reference field="5" count="1" selected="false">
            <x v="33"/>
          </reference>
          <reference field="3" count="1" selected="false">
            <x v="2"/>
          </reference>
          <reference field="2" count="1" selected="false">
            <x v="5"/>
          </reference>
        </references>
      </pivotArea>
    </format>
    <format dxfId="1541">
      <pivotArea dataOnly="0" labelOnly="1" fieldPosition="0">
        <references count="4">
          <reference field="6" count="1">
            <x v="1"/>
          </reference>
          <reference field="5" count="1" selected="false">
            <x v="40"/>
          </reference>
          <reference field="3" count="1" selected="false">
            <x v="0"/>
          </reference>
          <reference field="2" count="1" selected="false">
            <x v="3"/>
          </reference>
        </references>
      </pivotArea>
    </format>
    <format dxfId="1542">
      <pivotArea dataOnly="0" labelOnly="1" fieldPosition="0">
        <references count="4">
          <reference field="6" count="1">
            <x v="3"/>
          </reference>
          <reference field="5" count="1" selected="false">
            <x v="42"/>
          </reference>
          <reference field="3" count="1" selected="false">
            <x v="0"/>
          </reference>
          <reference field="2" count="1" selected="false">
            <x v="3"/>
          </reference>
        </references>
      </pivotArea>
    </format>
    <format dxfId="1543">
      <pivotArea dataOnly="0" labelOnly="1" fieldPosition="0">
        <references count="4">
          <reference field="6" count="1">
            <x v="2"/>
          </reference>
          <reference field="5" count="1" selected="false">
            <x v="44"/>
          </reference>
          <reference field="3" count="1" selected="false">
            <x v="0"/>
          </reference>
          <reference field="2" count="1" selected="false">
            <x v="3"/>
          </reference>
        </references>
      </pivotArea>
    </format>
    <format dxfId="1544">
      <pivotArea dataOnly="0" labelOnly="1" fieldPosition="0">
        <references count="4">
          <reference field="6" count="1">
            <x v="6"/>
          </reference>
          <reference field="5" count="1" selected="false">
            <x v="10"/>
          </reference>
          <reference field="3" count="1" selected="false">
            <x v="1"/>
          </reference>
          <reference field="2" count="1" selected="false">
            <x v="3"/>
          </reference>
        </references>
      </pivotArea>
    </format>
    <format dxfId="1545">
      <pivotArea dataOnly="0" labelOnly="1" fieldPosition="0">
        <references count="4">
          <reference field="6" count="1">
            <x v="10"/>
          </reference>
          <reference field="5" count="1" selected="false">
            <x v="29"/>
          </reference>
          <reference field="3" count="1" selected="false">
            <x v="1"/>
          </reference>
          <reference field="2" count="1" selected="false">
            <x v="3"/>
          </reference>
        </references>
      </pivotArea>
    </format>
    <format dxfId="1546">
      <pivotArea dataOnly="0" labelOnly="1" fieldPosition="0">
        <references count="4">
          <reference field="6" count="1">
            <x v="9"/>
          </reference>
          <reference field="5" count="1" selected="false">
            <x v="30"/>
          </reference>
          <reference field="3" count="1" selected="false">
            <x v="1"/>
          </reference>
          <reference field="2" count="1" selected="false">
            <x v="3"/>
          </reference>
        </references>
      </pivotArea>
    </format>
    <format dxfId="1547">
      <pivotArea dataOnly="0" labelOnly="1" fieldPosition="0">
        <references count="4">
          <reference field="6" count="1">
            <x v="19"/>
          </reference>
          <reference field="5" count="1" selected="false">
            <x v="1"/>
          </reference>
          <reference field="3" count="1" selected="false">
            <x v="2"/>
          </reference>
          <reference field="2" count="1" selected="false">
            <x v="3"/>
          </reference>
        </references>
      </pivotArea>
    </format>
    <format dxfId="1548">
      <pivotArea dataOnly="0" labelOnly="1" fieldPosition="0">
        <references count="4">
          <reference field="6" count="1">
            <x v="20"/>
          </reference>
          <reference field="5" count="1" selected="false">
            <x v="4"/>
          </reference>
          <reference field="3" count="1" selected="false">
            <x v="2"/>
          </reference>
          <reference field="2" count="1" selected="false">
            <x v="3"/>
          </reference>
        </references>
      </pivotArea>
    </format>
    <format dxfId="1549">
      <pivotArea dataOnly="0" labelOnly="1" fieldPosition="0">
        <references count="4">
          <reference field="6" count="1">
            <x v="21"/>
          </reference>
          <reference field="5" count="1" selected="false">
            <x v="13"/>
          </reference>
          <reference field="3" count="1" selected="false">
            <x v="2"/>
          </reference>
          <reference field="2" count="1" selected="false">
            <x v="3"/>
          </reference>
        </references>
      </pivotArea>
    </format>
    <format dxfId="1550">
      <pivotArea dataOnly="0" labelOnly="1" fieldPosition="0">
        <references count="4">
          <reference field="6" count="1">
            <x v="14"/>
          </reference>
          <reference field="5" count="1" selected="false">
            <x v="14"/>
          </reference>
          <reference field="3" count="1" selected="false">
            <x v="2"/>
          </reference>
          <reference field="2" count="1" selected="false">
            <x v="3"/>
          </reference>
        </references>
      </pivotArea>
    </format>
    <format dxfId="1551">
      <pivotArea dataOnly="0" labelOnly="1" fieldPosition="0">
        <references count="4">
          <reference field="6" count="1">
            <x v="16"/>
          </reference>
          <reference field="5" count="1" selected="false">
            <x v="32"/>
          </reference>
          <reference field="3" count="1" selected="false">
            <x v="2"/>
          </reference>
          <reference field="2" count="1" selected="false">
            <x v="3"/>
          </reference>
        </references>
      </pivotArea>
    </format>
    <format dxfId="1552">
      <pivotArea dataOnly="0" labelOnly="1" fieldPosition="0">
        <references count="4">
          <reference field="6" count="1">
            <x v="17"/>
          </reference>
          <reference field="5" count="1" selected="false">
            <x v="33"/>
          </reference>
          <reference field="3" count="1" selected="false">
            <x v="2"/>
          </reference>
          <reference field="2" count="1" selected="false">
            <x v="3"/>
          </reference>
        </references>
      </pivotArea>
    </format>
    <format dxfId="1553">
      <pivotArea dataOnly="0" labelOnly="1" fieldPosition="0">
        <references count="4">
          <reference field="6" count="1">
            <x v="2"/>
          </reference>
          <reference field="5" count="1" selected="false">
            <x v="44"/>
          </reference>
          <reference field="3" count="1" selected="false">
            <x v="0"/>
          </reference>
          <reference field="2" count="1" selected="false">
            <x v="2"/>
          </reference>
        </references>
      </pivotArea>
    </format>
    <format dxfId="1554">
      <pivotArea dataOnly="0" labelOnly="1" fieldPosition="0">
        <references count="4">
          <reference field="6" count="1">
            <x v="6"/>
          </reference>
          <reference field="5" count="1" selected="false">
            <x v="10"/>
          </reference>
          <reference field="3" count="1" selected="false">
            <x v="1"/>
          </reference>
          <reference field="2" count="1" selected="false">
            <x v="2"/>
          </reference>
        </references>
      </pivotArea>
    </format>
    <format dxfId="1555">
      <pivotArea dataOnly="0" labelOnly="1" fieldPosition="0">
        <references count="4">
          <reference field="6" count="1">
            <x v="9"/>
          </reference>
          <reference field="5" count="1" selected="false">
            <x v="30"/>
          </reference>
          <reference field="3" count="1" selected="false">
            <x v="1"/>
          </reference>
          <reference field="2" count="1" selected="false">
            <x v="2"/>
          </reference>
        </references>
      </pivotArea>
    </format>
    <format dxfId="1556">
      <pivotArea dataOnly="0" labelOnly="1" fieldPosition="0">
        <references count="4">
          <reference field="6" count="1">
            <x v="19"/>
          </reference>
          <reference field="5" count="1" selected="false">
            <x v="1"/>
          </reference>
          <reference field="3" count="1" selected="false">
            <x v="2"/>
          </reference>
          <reference field="2" count="1" selected="false">
            <x v="2"/>
          </reference>
        </references>
      </pivotArea>
    </format>
    <format dxfId="1557">
      <pivotArea dataOnly="0" labelOnly="1" fieldPosition="0">
        <references count="4">
          <reference field="6" count="1">
            <x v="21"/>
          </reference>
          <reference field="5" count="1" selected="false">
            <x v="13"/>
          </reference>
          <reference field="3" count="1" selected="false">
            <x v="2"/>
          </reference>
          <reference field="2" count="1" selected="false">
            <x v="2"/>
          </reference>
        </references>
      </pivotArea>
    </format>
    <format dxfId="1558">
      <pivotArea dataOnly="0" labelOnly="1" fieldPosition="0">
        <references count="4">
          <reference field="6" count="1">
            <x v="0"/>
          </reference>
          <reference field="5" count="1" selected="false">
            <x v="0"/>
          </reference>
          <reference field="3" count="1" selected="false">
            <x v="0"/>
          </reference>
          <reference field="2" count="1" selected="false">
            <x v="0"/>
          </reference>
        </references>
      </pivotArea>
    </format>
    <format dxfId="1559">
      <pivotArea dataOnly="0" labelOnly="1" fieldPosition="0">
        <references count="4">
          <reference field="6" count="1">
            <x v="1"/>
          </reference>
          <reference field="5" count="1" selected="false">
            <x v="39"/>
          </reference>
          <reference field="3" count="1" selected="false">
            <x v="0"/>
          </reference>
          <reference field="2" count="1" selected="false">
            <x v="0"/>
          </reference>
        </references>
      </pivotArea>
    </format>
    <format dxfId="1560">
      <pivotArea dataOnly="0" labelOnly="1" fieldPosition="0">
        <references count="4">
          <reference field="6" count="1">
            <x v="3"/>
          </reference>
          <reference field="5" count="1" selected="false">
            <x v="41"/>
          </reference>
          <reference field="3" count="1" selected="false">
            <x v="0"/>
          </reference>
          <reference field="2" count="1" selected="false">
            <x v="0"/>
          </reference>
        </references>
      </pivotArea>
    </format>
    <format dxfId="1561">
      <pivotArea dataOnly="0" labelOnly="1" fieldPosition="0">
        <references count="4">
          <reference field="6" count="1">
            <x v="2"/>
          </reference>
          <reference field="5" count="1" selected="false">
            <x v="44"/>
          </reference>
          <reference field="3" count="1" selected="false">
            <x v="0"/>
          </reference>
          <reference field="2" count="1" selected="false">
            <x v="0"/>
          </reference>
        </references>
      </pivotArea>
    </format>
    <format dxfId="1562">
      <pivotArea dataOnly="0" labelOnly="1" fieldPosition="0">
        <references count="4">
          <reference field="6" count="1">
            <x v="11"/>
          </reference>
          <reference field="5" count="1" selected="false">
            <x v="8"/>
          </reference>
          <reference field="3" count="1" selected="false">
            <x v="1"/>
          </reference>
          <reference field="2" count="1" selected="false">
            <x v="0"/>
          </reference>
        </references>
      </pivotArea>
    </format>
    <format dxfId="1563">
      <pivotArea dataOnly="0" labelOnly="1" fieldPosition="0">
        <references count="4">
          <reference field="6" count="1">
            <x v="7"/>
          </reference>
          <reference field="5" count="1" selected="false">
            <x v="9"/>
          </reference>
          <reference field="3" count="1" selected="false">
            <x v="1"/>
          </reference>
          <reference field="2" count="1" selected="false">
            <x v="0"/>
          </reference>
        </references>
      </pivotArea>
    </format>
    <format dxfId="1564">
      <pivotArea dataOnly="0" labelOnly="1" fieldPosition="0">
        <references count="4">
          <reference field="6" count="1">
            <x v="6"/>
          </reference>
          <reference field="5" count="1" selected="false">
            <x v="10"/>
          </reference>
          <reference field="3" count="1" selected="false">
            <x v="1"/>
          </reference>
          <reference field="2" count="1" selected="false">
            <x v="0"/>
          </reference>
        </references>
      </pivotArea>
    </format>
    <format dxfId="1565">
      <pivotArea dataOnly="0" labelOnly="1" fieldPosition="0">
        <references count="4">
          <reference field="6" count="1">
            <x v="13"/>
          </reference>
          <reference field="5" count="1" selected="false">
            <x v="11"/>
          </reference>
          <reference field="3" count="1" selected="false">
            <x v="1"/>
          </reference>
          <reference field="2" count="1" selected="false">
            <x v="0"/>
          </reference>
        </references>
      </pivotArea>
    </format>
    <format dxfId="1566">
      <pivotArea dataOnly="0" labelOnly="1" fieldPosition="0">
        <references count="4">
          <reference field="6" count="1">
            <x v="8"/>
          </reference>
          <reference field="5" count="1" selected="false">
            <x v="28"/>
          </reference>
          <reference field="3" count="1" selected="false">
            <x v="1"/>
          </reference>
          <reference field="2" count="1" selected="false">
            <x v="0"/>
          </reference>
        </references>
      </pivotArea>
    </format>
    <format dxfId="1567">
      <pivotArea dataOnly="0" labelOnly="1" fieldPosition="0">
        <references count="4">
          <reference field="6" count="1">
            <x v="10"/>
          </reference>
          <reference field="5" count="1" selected="false">
            <x v="29"/>
          </reference>
          <reference field="3" count="1" selected="false">
            <x v="1"/>
          </reference>
          <reference field="2" count="1" selected="false">
            <x v="0"/>
          </reference>
        </references>
      </pivotArea>
    </format>
    <format dxfId="1568">
      <pivotArea dataOnly="0" labelOnly="1" fieldPosition="0">
        <references count="4">
          <reference field="6" count="1">
            <x v="9"/>
          </reference>
          <reference field="5" count="1" selected="false">
            <x v="30"/>
          </reference>
          <reference field="3" count="1" selected="false">
            <x v="1"/>
          </reference>
          <reference field="2" count="1" selected="false">
            <x v="0"/>
          </reference>
        </references>
      </pivotArea>
    </format>
    <format dxfId="1569">
      <pivotArea dataOnly="0" labelOnly="1" fieldPosition="0">
        <references count="4">
          <reference field="6" count="1">
            <x v="23"/>
          </reference>
          <reference field="5" count="1" selected="false">
            <x v="1"/>
          </reference>
          <reference field="3" count="1" selected="false">
            <x v="2"/>
          </reference>
          <reference field="2" count="1" selected="false">
            <x v="0"/>
          </reference>
        </references>
      </pivotArea>
    </format>
    <format dxfId="1570">
      <pivotArea dataOnly="0" labelOnly="1" fieldPosition="0">
        <references count="4">
          <reference field="6" count="1">
            <x v="20"/>
          </reference>
          <reference field="5" count="1" selected="false">
            <x v="3"/>
          </reference>
          <reference field="3" count="1" selected="false">
            <x v="2"/>
          </reference>
          <reference field="2" count="1" selected="false">
            <x v="0"/>
          </reference>
        </references>
      </pivotArea>
    </format>
    <format dxfId="1571">
      <pivotArea dataOnly="0" labelOnly="1" fieldPosition="0">
        <references count="4">
          <reference field="6" count="1">
            <x v="23"/>
          </reference>
          <reference field="5" count="1" selected="false">
            <x v="5"/>
          </reference>
          <reference field="3" count="1" selected="false">
            <x v="2"/>
          </reference>
          <reference field="2" count="1" selected="false">
            <x v="0"/>
          </reference>
        </references>
      </pivotArea>
    </format>
    <format dxfId="1572">
      <pivotArea dataOnly="0" labelOnly="1" fieldPosition="0">
        <references count="4">
          <reference field="6" count="1">
            <x v="24"/>
          </reference>
          <reference field="5" count="1" selected="false">
            <x v="6"/>
          </reference>
          <reference field="3" count="1" selected="false">
            <x v="2"/>
          </reference>
          <reference field="2" count="1" selected="false">
            <x v="0"/>
          </reference>
        </references>
      </pivotArea>
    </format>
    <format dxfId="1573">
      <pivotArea dataOnly="0" labelOnly="1" fieldPosition="0">
        <references count="4">
          <reference field="6" count="1">
            <x v="21"/>
          </reference>
          <reference field="5" count="1" selected="false">
            <x v="13"/>
          </reference>
          <reference field="3" count="1" selected="false">
            <x v="2"/>
          </reference>
          <reference field="2" count="1" selected="false">
            <x v="0"/>
          </reference>
        </references>
      </pivotArea>
    </format>
    <format dxfId="1574">
      <pivotArea dataOnly="0" labelOnly="1" fieldPosition="0">
        <references count="4">
          <reference field="6" count="1">
            <x v="14"/>
          </reference>
          <reference field="5" count="1" selected="false">
            <x v="14"/>
          </reference>
          <reference field="3" count="1" selected="false">
            <x v="2"/>
          </reference>
          <reference field="2" count="1" selected="false">
            <x v="0"/>
          </reference>
        </references>
      </pivotArea>
    </format>
    <format dxfId="1575">
      <pivotArea dataOnly="0" labelOnly="1" fieldPosition="0">
        <references count="4">
          <reference field="6" count="1">
            <x v="18"/>
          </reference>
          <reference field="5" count="1" selected="false">
            <x v="15"/>
          </reference>
          <reference field="3" count="1" selected="false">
            <x v="2"/>
          </reference>
          <reference field="2" count="1" selected="false">
            <x v="0"/>
          </reference>
        </references>
      </pivotArea>
    </format>
    <format dxfId="1576">
      <pivotArea dataOnly="0" labelOnly="1" fieldPosition="0">
        <references count="4">
          <reference field="6" count="1">
            <x v="15"/>
          </reference>
          <reference field="5" count="1" selected="false">
            <x v="31"/>
          </reference>
          <reference field="3" count="1" selected="false">
            <x v="2"/>
          </reference>
          <reference field="2" count="1" selected="false">
            <x v="0"/>
          </reference>
        </references>
      </pivotArea>
    </format>
    <format dxfId="1577">
      <pivotArea dataOnly="0" labelOnly="1" fieldPosition="0">
        <references count="4">
          <reference field="6" count="1">
            <x v="17"/>
          </reference>
          <reference field="5" count="1" selected="false">
            <x v="33"/>
          </reference>
          <reference field="3" count="1" selected="false">
            <x v="2"/>
          </reference>
          <reference field="2" count="1" selected="false">
            <x v="0"/>
          </reference>
        </references>
      </pivotArea>
    </format>
    <format dxfId="1578">
      <pivotArea dataOnly="0" labelOnly="1" fieldPosition="0">
        <references count="4">
          <reference field="6" count="1">
            <x v="1"/>
          </reference>
          <reference field="5" count="1" selected="false">
            <x v="40"/>
          </reference>
          <reference field="3" count="1" selected="false">
            <x v="0"/>
          </reference>
          <reference field="2" count="1" selected="false">
            <x v="4"/>
          </reference>
        </references>
      </pivotArea>
    </format>
    <format dxfId="1579">
      <pivotArea dataOnly="0" labelOnly="1" fieldPosition="0">
        <references count="4">
          <reference field="6" count="1">
            <x v="3"/>
          </reference>
          <reference field="5" count="1" selected="false">
            <x v="42"/>
          </reference>
          <reference field="3" count="1" selected="false">
            <x v="0"/>
          </reference>
          <reference field="2" count="1" selected="false">
            <x v="4"/>
          </reference>
        </references>
      </pivotArea>
    </format>
    <format dxfId="1580">
      <pivotArea dataOnly="0" labelOnly="1" fieldPosition="0">
        <references count="4">
          <reference field="6" count="1">
            <x v="2"/>
          </reference>
          <reference field="5" count="1" selected="false">
            <x v="44"/>
          </reference>
          <reference field="3" count="1" selected="false">
            <x v="0"/>
          </reference>
          <reference field="2" count="1" selected="false">
            <x v="4"/>
          </reference>
        </references>
      </pivotArea>
    </format>
    <format dxfId="1581">
      <pivotArea dataOnly="0" labelOnly="1" fieldPosition="0">
        <references count="4">
          <reference field="6" count="1">
            <x v="6"/>
          </reference>
          <reference field="5" count="1" selected="false">
            <x v="10"/>
          </reference>
          <reference field="3" count="1" selected="false">
            <x v="1"/>
          </reference>
          <reference field="2" count="1" selected="false">
            <x v="4"/>
          </reference>
        </references>
      </pivotArea>
    </format>
    <format dxfId="1582">
      <pivotArea dataOnly="0" labelOnly="1" fieldPosition="0">
        <references count="4">
          <reference field="6" count="1">
            <x v="13"/>
          </reference>
          <reference field="5" count="1" selected="false">
            <x v="11"/>
          </reference>
          <reference field="3" count="1" selected="false">
            <x v="1"/>
          </reference>
          <reference field="2" count="1" selected="false">
            <x v="4"/>
          </reference>
        </references>
      </pivotArea>
    </format>
    <format dxfId="1583">
      <pivotArea dataOnly="0" labelOnly="1" fieldPosition="0">
        <references count="4">
          <reference field="6" count="1">
            <x v="23"/>
          </reference>
          <reference field="5" count="1" selected="false">
            <x v="1"/>
          </reference>
          <reference field="3" count="1" selected="false">
            <x v="2"/>
          </reference>
          <reference field="2" count="1" selected="false">
            <x v="4"/>
          </reference>
        </references>
      </pivotArea>
    </format>
    <format dxfId="1584">
      <pivotArea dataOnly="0" labelOnly="1" fieldPosition="0">
        <references count="4">
          <reference field="6" count="1">
            <x v="20"/>
          </reference>
          <reference field="5" count="1" selected="false">
            <x v="4"/>
          </reference>
          <reference field="3" count="1" selected="false">
            <x v="2"/>
          </reference>
          <reference field="2" count="1" selected="false">
            <x v="4"/>
          </reference>
        </references>
      </pivotArea>
    </format>
    <format dxfId="1585">
      <pivotArea dataOnly="0" labelOnly="1" fieldPosition="0">
        <references count="4">
          <reference field="6" count="1">
            <x v="21"/>
          </reference>
          <reference field="5" count="1" selected="false">
            <x v="13"/>
          </reference>
          <reference field="3" count="1" selected="false">
            <x v="2"/>
          </reference>
          <reference field="2" count="1" selected="false">
            <x v="4"/>
          </reference>
        </references>
      </pivotArea>
    </format>
    <format dxfId="1586">
      <pivotArea dataOnly="0" labelOnly="1" fieldPosition="0">
        <references count="4">
          <reference field="6" count="1">
            <x v="17"/>
          </reference>
          <reference field="5" count="1" selected="false">
            <x v="33"/>
          </reference>
          <reference field="3" count="1" selected="false">
            <x v="2"/>
          </reference>
          <reference field="2" count="1" selected="false">
            <x v="4"/>
          </reference>
        </references>
      </pivotArea>
    </format>
    <format dxfId="1587">
      <pivotArea dataOnly="0" labelOnly="1" fieldPosition="0">
        <references count="4">
          <reference field="6" count="1">
            <x v="4"/>
          </reference>
          <reference field="5" count="1" selected="false">
            <x v="43"/>
          </reference>
          <reference field="3" count="1" selected="false">
            <x v="0"/>
          </reference>
          <reference field="2" count="1" selected="false">
            <x v="6"/>
          </reference>
        </references>
      </pivotArea>
    </format>
    <format dxfId="1588">
      <pivotArea dataOnly="0" labelOnly="1" fieldPosition="0">
        <references count="4">
          <reference field="6" count="1">
            <x v="7"/>
          </reference>
          <reference field="5" count="1" selected="false">
            <x v="9"/>
          </reference>
          <reference field="3" count="1" selected="false">
            <x v="1"/>
          </reference>
          <reference field="2" count="1" selected="false">
            <x v="6"/>
          </reference>
        </references>
      </pivotArea>
    </format>
    <format dxfId="1589">
      <pivotArea dataOnly="0" labelOnly="1" fieldPosition="0">
        <references count="4">
          <reference field="6" count="1">
            <x v="12"/>
          </reference>
          <reference field="5" count="1" selected="false">
            <x v="12"/>
          </reference>
          <reference field="3" count="1" selected="false">
            <x v="1"/>
          </reference>
          <reference field="2" count="1" selected="false">
            <x v="6"/>
          </reference>
        </references>
      </pivotArea>
    </format>
    <format dxfId="1590">
      <pivotArea dataOnly="0" labelOnly="1" fieldPosition="0">
        <references count="4">
          <reference field="6" count="1">
            <x v="8"/>
          </reference>
          <reference field="5" count="1" selected="false">
            <x v="28"/>
          </reference>
          <reference field="3" count="1" selected="false">
            <x v="1"/>
          </reference>
          <reference field="2" count="1" selected="false">
            <x v="6"/>
          </reference>
        </references>
      </pivotArea>
    </format>
    <format dxfId="1591">
      <pivotArea dataOnly="0" labelOnly="1" fieldPosition="0">
        <references count="4">
          <reference field="6" count="1">
            <x v="10"/>
          </reference>
          <reference field="5" count="1" selected="false">
            <x v="29"/>
          </reference>
          <reference field="3" count="1" selected="false">
            <x v="1"/>
          </reference>
          <reference field="2" count="1" selected="false">
            <x v="6"/>
          </reference>
        </references>
      </pivotArea>
    </format>
    <format dxfId="1592">
      <pivotArea dataOnly="0" labelOnly="1" fieldPosition="0">
        <references count="4">
          <reference field="6" count="1">
            <x v="22"/>
          </reference>
          <reference field="5" count="1" selected="false">
            <x v="7"/>
          </reference>
          <reference field="3" count="1" selected="false">
            <x v="2"/>
          </reference>
          <reference field="2" count="1" selected="false">
            <x v="6"/>
          </reference>
        </references>
      </pivotArea>
    </format>
    <format dxfId="1593">
      <pivotArea dataOnly="0" labelOnly="1" fieldPosition="0">
        <references count="4">
          <reference field="6" count="1">
            <x v="16"/>
          </reference>
          <reference field="5" count="1" selected="false">
            <x v="32"/>
          </reference>
          <reference field="3" count="1" selected="false">
            <x v="2"/>
          </reference>
          <reference field="2" count="1" selected="false">
            <x v="6"/>
          </reference>
        </references>
      </pivotArea>
    </format>
    <format dxfId="1594">
      <pivotArea dataOnly="0" labelOnly="1" fieldPosition="0">
        <references count="4">
          <reference field="6" count="1">
            <x v="0"/>
          </reference>
          <reference field="5" count="1" selected="false">
            <x v="0"/>
          </reference>
          <reference field="3" count="1" selected="false">
            <x v="0"/>
          </reference>
          <reference field="2" count="1" selected="false">
            <x v="1"/>
          </reference>
        </references>
      </pivotArea>
    </format>
    <format dxfId="1595">
      <pivotArea dataOnly="0" labelOnly="1" fieldPosition="0">
        <references count="4">
          <reference field="6" count="1">
            <x v="7"/>
          </reference>
          <reference field="5" count="1" selected="false">
            <x v="9"/>
          </reference>
          <reference field="3" count="1" selected="false">
            <x v="1"/>
          </reference>
          <reference field="2" count="1" selected="false">
            <x v="1"/>
          </reference>
        </references>
      </pivotArea>
    </format>
    <format dxfId="1596">
      <pivotArea dataOnly="0" labelOnly="1" fieldPosition="0">
        <references count="4">
          <reference field="6" count="1">
            <x v="6"/>
          </reference>
          <reference field="5" count="1" selected="false">
            <x v="10"/>
          </reference>
          <reference field="3" count="1" selected="false">
            <x v="1"/>
          </reference>
          <reference field="2" count="1" selected="false">
            <x v="1"/>
          </reference>
        </references>
      </pivotArea>
    </format>
    <format dxfId="1597">
      <pivotArea dataOnly="0" labelOnly="1" fieldPosition="0">
        <references count="4">
          <reference field="6" count="1">
            <x v="10"/>
          </reference>
          <reference field="5" count="1" selected="false">
            <x v="29"/>
          </reference>
          <reference field="3" count="1" selected="false">
            <x v="1"/>
          </reference>
          <reference field="2" count="1" selected="false">
            <x v="1"/>
          </reference>
        </references>
      </pivotArea>
    </format>
    <format dxfId="1598">
      <pivotArea dataOnly="0" labelOnly="1" fieldPosition="0">
        <references count="4">
          <reference field="6" count="1">
            <x v="19"/>
          </reference>
          <reference field="5" count="1" selected="false">
            <x v="1"/>
          </reference>
          <reference field="3" count="1" selected="false">
            <x v="2"/>
          </reference>
          <reference field="2" count="1" selected="false">
            <x v="1"/>
          </reference>
        </references>
      </pivotArea>
    </format>
    <format dxfId="1599">
      <pivotArea dataOnly="0" labelOnly="1" fieldPosition="0">
        <references count="4">
          <reference field="6" count="1">
            <x v="23"/>
          </reference>
          <reference field="5" count="1" selected="false">
            <x v="2"/>
          </reference>
          <reference field="3" count="1" selected="false">
            <x v="2"/>
          </reference>
          <reference field="2" count="1" selected="false">
            <x v="1"/>
          </reference>
        </references>
      </pivotArea>
    </format>
    <format dxfId="1600">
      <pivotArea dataOnly="0" labelOnly="1" fieldPosition="0">
        <references count="4">
          <reference field="6" count="1">
            <x v="20"/>
          </reference>
          <reference field="5" count="1" selected="false">
            <x v="4"/>
          </reference>
          <reference field="3" count="1" selected="false">
            <x v="2"/>
          </reference>
          <reference field="2" count="1" selected="false">
            <x v="1"/>
          </reference>
        </references>
      </pivotArea>
    </format>
    <format dxfId="1601">
      <pivotArea dataOnly="0" labelOnly="1" fieldPosition="0">
        <references count="4">
          <reference field="6" count="1">
            <x v="22"/>
          </reference>
          <reference field="5" count="1" selected="false">
            <x v="7"/>
          </reference>
          <reference field="3" count="1" selected="false">
            <x v="2"/>
          </reference>
          <reference field="2" count="1" selected="false">
            <x v="1"/>
          </reference>
        </references>
      </pivotArea>
    </format>
    <format dxfId="1602">
      <pivotArea dataOnly="0" labelOnly="1" fieldPosition="0">
        <references count="4">
          <reference field="6" count="1">
            <x v="14"/>
          </reference>
          <reference field="5" count="1" selected="false">
            <x v="14"/>
          </reference>
          <reference field="3" count="1" selected="false">
            <x v="2"/>
          </reference>
          <reference field="2" count="1" selected="false">
            <x v="1"/>
          </reference>
        </references>
      </pivotArea>
    </format>
    <format dxfId="1603">
      <pivotArea dataOnly="0" labelOnly="1" fieldPosition="0">
        <references count="4">
          <reference field="6" count="1">
            <x v="17"/>
          </reference>
          <reference field="5" count="1" selected="false">
            <x v="33"/>
          </reference>
          <reference field="3" count="1" selected="false">
            <x v="2"/>
          </reference>
          <reference field="2" count="1" selected="false">
            <x v="1"/>
          </reference>
        </references>
      </pivotArea>
    </format>
    <format dxfId="1604">
      <pivotArea dataOnly="0" labelOnly="1" fieldPosition="0">
        <references count="5">
          <reference field="8" count="1">
            <x v="16"/>
          </reference>
          <reference field="6" count="1" selected="false">
            <x v="3"/>
          </reference>
          <reference field="5" count="1" selected="false">
            <x v="42"/>
          </reference>
          <reference field="3" count="1" selected="false">
            <x v="0"/>
          </reference>
          <reference field="2" count="1" selected="false">
            <x v="5"/>
          </reference>
        </references>
      </pivotArea>
    </format>
    <format dxfId="1605">
      <pivotArea dataOnly="0" labelOnly="1" fieldPosition="0">
        <references count="5">
          <reference field="8" count="1">
            <x v="3"/>
          </reference>
          <reference field="6" count="1" selected="false">
            <x v="6"/>
          </reference>
          <reference field="5" count="1" selected="false">
            <x v="10"/>
          </reference>
          <reference field="3" count="1" selected="false">
            <x v="1"/>
          </reference>
          <reference field="2" count="1" selected="false">
            <x v="5"/>
          </reference>
        </references>
      </pivotArea>
    </format>
    <format dxfId="1606">
      <pivotArea dataOnly="0" labelOnly="1" fieldPosition="0">
        <references count="5">
          <reference field="8" count="1">
            <x v="18"/>
          </reference>
          <reference field="6" count="1" selected="false">
            <x v="12"/>
          </reference>
          <reference field="5" count="1" selected="false">
            <x v="12"/>
          </reference>
          <reference field="3" count="1" selected="false">
            <x v="1"/>
          </reference>
          <reference field="2" count="1" selected="false">
            <x v="5"/>
          </reference>
        </references>
      </pivotArea>
    </format>
    <format dxfId="1607">
      <pivotArea dataOnly="0" labelOnly="1" fieldPosition="0">
        <references count="5">
          <reference field="8" count="1">
            <x v="17"/>
          </reference>
          <reference field="6" count="1" selected="false">
            <x v="10"/>
          </reference>
          <reference field="5" count="1" selected="false">
            <x v="29"/>
          </reference>
          <reference field="3" count="1" selected="false">
            <x v="1"/>
          </reference>
          <reference field="2" count="1" selected="false">
            <x v="5"/>
          </reference>
        </references>
      </pivotArea>
    </format>
    <format dxfId="1608">
      <pivotArea dataOnly="0" labelOnly="1" fieldPosition="0">
        <references count="5">
          <reference field="8" count="1">
            <x v="19"/>
          </reference>
          <reference field="6" count="1" selected="false">
            <x v="19"/>
          </reference>
          <reference field="5" count="1" selected="false">
            <x v="1"/>
          </reference>
          <reference field="3" count="1" selected="false">
            <x v="2"/>
          </reference>
          <reference field="2" count="1" selected="false">
            <x v="5"/>
          </reference>
        </references>
      </pivotArea>
    </format>
    <format dxfId="1609">
      <pivotArea dataOnly="0" labelOnly="1" fieldPosition="0">
        <references count="5">
          <reference field="8" count="1">
            <x v="97"/>
          </reference>
          <reference field="6" count="1" selected="false">
            <x v="20"/>
          </reference>
          <reference field="5" count="1" selected="false">
            <x v="4"/>
          </reference>
          <reference field="3" count="1" selected="false">
            <x v="2"/>
          </reference>
          <reference field="2" count="1" selected="false">
            <x v="5"/>
          </reference>
        </references>
      </pivotArea>
    </format>
    <format dxfId="1610">
      <pivotArea dataOnly="0" labelOnly="1" fieldPosition="0">
        <references count="5">
          <reference field="8" count="1">
            <x v="95"/>
          </reference>
          <reference field="6" count="1" selected="false">
            <x v="16"/>
          </reference>
          <reference field="5" count="1" selected="false">
            <x v="32"/>
          </reference>
          <reference field="3" count="1" selected="false">
            <x v="2"/>
          </reference>
          <reference field="2" count="1" selected="false">
            <x v="5"/>
          </reference>
        </references>
      </pivotArea>
    </format>
    <format dxfId="1611">
      <pivotArea dataOnly="0" labelOnly="1" fieldPosition="0">
        <references count="5">
          <reference field="8" count="1">
            <x v="96"/>
          </reference>
          <reference field="6" count="1" selected="false">
            <x v="17"/>
          </reference>
          <reference field="5" count="1" selected="false">
            <x v="33"/>
          </reference>
          <reference field="3" count="1" selected="false">
            <x v="2"/>
          </reference>
          <reference field="2" count="1" selected="false">
            <x v="5"/>
          </reference>
        </references>
      </pivotArea>
    </format>
    <format dxfId="1612">
      <pivotArea dataOnly="0" labelOnly="1" fieldPosition="0">
        <references count="5">
          <reference field="8" count="1">
            <x v="8"/>
          </reference>
          <reference field="6" count="1" selected="false">
            <x v="1"/>
          </reference>
          <reference field="5" count="1" selected="false">
            <x v="40"/>
          </reference>
          <reference field="3" count="1" selected="false">
            <x v="0"/>
          </reference>
          <reference field="2" count="1" selected="false">
            <x v="3"/>
          </reference>
        </references>
      </pivotArea>
    </format>
    <format dxfId="1613">
      <pivotArea dataOnly="0" labelOnly="1" fieldPosition="0">
        <references count="5">
          <reference field="8" count="1">
            <x v="9"/>
          </reference>
          <reference field="6" count="1" selected="false">
            <x v="3"/>
          </reference>
          <reference field="5" count="1" selected="false">
            <x v="42"/>
          </reference>
          <reference field="3" count="1" selected="false">
            <x v="0"/>
          </reference>
          <reference field="2" count="1" selected="false">
            <x v="3"/>
          </reference>
        </references>
      </pivotArea>
    </format>
    <format dxfId="1614">
      <pivotArea dataOnly="0" labelOnly="1" fieldPosition="0">
        <references count="5">
          <reference field="8" count="1">
            <x v="7"/>
          </reference>
          <reference field="6" count="1" selected="false">
            <x v="2"/>
          </reference>
          <reference field="5" count="1" selected="false">
            <x v="44"/>
          </reference>
          <reference field="3" count="1" selected="false">
            <x v="0"/>
          </reference>
          <reference field="2" count="1" selected="false">
            <x v="3"/>
          </reference>
        </references>
      </pivotArea>
    </format>
    <format dxfId="1615">
      <pivotArea dataOnly="0" labelOnly="1" fieldPosition="0">
        <references count="5">
          <reference field="8" count="1">
            <x v="3"/>
          </reference>
          <reference field="6" count="1" selected="false">
            <x v="6"/>
          </reference>
          <reference field="5" count="1" selected="false">
            <x v="10"/>
          </reference>
          <reference field="3" count="1" selected="false">
            <x v="1"/>
          </reference>
          <reference field="2" count="1" selected="false">
            <x v="3"/>
          </reference>
        </references>
      </pivotArea>
    </format>
    <format dxfId="1616">
      <pivotArea dataOnly="0" labelOnly="1" fieldPosition="0">
        <references count="5">
          <reference field="8" count="1">
            <x v="11"/>
          </reference>
          <reference field="6" count="1" selected="false">
            <x v="10"/>
          </reference>
          <reference field="5" count="1" selected="false">
            <x v="29"/>
          </reference>
          <reference field="3" count="1" selected="false">
            <x v="1"/>
          </reference>
          <reference field="2" count="1" selected="false">
            <x v="3"/>
          </reference>
        </references>
      </pivotArea>
    </format>
    <format dxfId="1617">
      <pivotArea dataOnly="0" labelOnly="1" fieldPosition="0">
        <references count="5">
          <reference field="8" count="1">
            <x v="10"/>
          </reference>
          <reference field="6" count="1" selected="false">
            <x v="9"/>
          </reference>
          <reference field="5" count="1" selected="false">
            <x v="30"/>
          </reference>
          <reference field="3" count="1" selected="false">
            <x v="1"/>
          </reference>
          <reference field="2" count="1" selected="false">
            <x v="3"/>
          </reference>
        </references>
      </pivotArea>
    </format>
    <format dxfId="1618">
      <pivotArea dataOnly="0" labelOnly="1" fieldPosition="0">
        <references count="5">
          <reference field="8" count="1">
            <x v="6"/>
          </reference>
          <reference field="6" count="1" selected="false">
            <x v="19"/>
          </reference>
          <reference field="5" count="1" selected="false">
            <x v="1"/>
          </reference>
          <reference field="3" count="1" selected="false">
            <x v="2"/>
          </reference>
          <reference field="2" count="1" selected="false">
            <x v="3"/>
          </reference>
        </references>
      </pivotArea>
    </format>
    <format dxfId="1619">
      <pivotArea dataOnly="0" labelOnly="1" fieldPosition="0">
        <references count="5">
          <reference field="8" count="1">
            <x v="92"/>
          </reference>
          <reference field="6" count="1" selected="false">
            <x v="20"/>
          </reference>
          <reference field="5" count="1" selected="false">
            <x v="4"/>
          </reference>
          <reference field="3" count="1" selected="false">
            <x v="2"/>
          </reference>
          <reference field="2" count="1" selected="false">
            <x v="3"/>
          </reference>
        </references>
      </pivotArea>
    </format>
    <format dxfId="1620">
      <pivotArea dataOnly="0" labelOnly="1" fieldPosition="0">
        <references count="5">
          <reference field="8" count="1">
            <x v="5"/>
          </reference>
          <reference field="6" count="1" selected="false">
            <x v="21"/>
          </reference>
          <reference field="5" count="1" selected="false">
            <x v="13"/>
          </reference>
          <reference field="3" count="1" selected="false">
            <x v="2"/>
          </reference>
          <reference field="2" count="1" selected="false">
            <x v="3"/>
          </reference>
        </references>
      </pivotArea>
    </format>
    <format dxfId="1621">
      <pivotArea dataOnly="0" labelOnly="1" fieldPosition="0">
        <references count="5">
          <reference field="8" count="1">
            <x v="39"/>
          </reference>
          <reference field="6" count="1" selected="false">
            <x v="21"/>
          </reference>
          <reference field="5" count="1" selected="false">
            <x v="13"/>
          </reference>
          <reference field="3" count="1" selected="false">
            <x v="2"/>
          </reference>
          <reference field="2" count="1" selected="false">
            <x v="3"/>
          </reference>
        </references>
      </pivotArea>
    </format>
    <format dxfId="1622">
      <pivotArea dataOnly="0" labelOnly="1" fieldPosition="0">
        <references count="5">
          <reference field="8" count="1">
            <x v="13"/>
          </reference>
          <reference field="6" count="1" selected="false">
            <x v="14"/>
          </reference>
          <reference field="5" count="1" selected="false">
            <x v="14"/>
          </reference>
          <reference field="3" count="1" selected="false">
            <x v="2"/>
          </reference>
          <reference field="2" count="1" selected="false">
            <x v="3"/>
          </reference>
        </references>
      </pivotArea>
    </format>
    <format dxfId="1623">
      <pivotArea dataOnly="0" labelOnly="1" fieldPosition="0">
        <references count="5">
          <reference field="8" count="1">
            <x v="90"/>
          </reference>
          <reference field="6" count="1" selected="false">
            <x v="16"/>
          </reference>
          <reference field="5" count="1" selected="false">
            <x v="32"/>
          </reference>
          <reference field="3" count="1" selected="false">
            <x v="2"/>
          </reference>
          <reference field="2" count="1" selected="false">
            <x v="3"/>
          </reference>
        </references>
      </pivotArea>
    </format>
    <format dxfId="1624">
      <pivotArea dataOnly="0" labelOnly="1" fieldPosition="0">
        <references count="5">
          <reference field="8" count="1">
            <x v="91"/>
          </reference>
          <reference field="6" count="1" selected="false">
            <x v="17"/>
          </reference>
          <reference field="5" count="1" selected="false">
            <x v="33"/>
          </reference>
          <reference field="3" count="1" selected="false">
            <x v="2"/>
          </reference>
          <reference field="2" count="1" selected="false">
            <x v="3"/>
          </reference>
        </references>
      </pivotArea>
    </format>
    <format dxfId="1625">
      <pivotArea dataOnly="0" labelOnly="1" fieldPosition="0">
        <references count="5">
          <reference field="8" count="1">
            <x v="40"/>
          </reference>
          <reference field="6" count="1" selected="false">
            <x v="2"/>
          </reference>
          <reference field="5" count="1" selected="false">
            <x v="44"/>
          </reference>
          <reference field="3" count="1" selected="false">
            <x v="0"/>
          </reference>
          <reference field="2" count="1" selected="false">
            <x v="2"/>
          </reference>
        </references>
      </pivotArea>
    </format>
    <format dxfId="1626">
      <pivotArea dataOnly="0" labelOnly="1" fieldPosition="0">
        <references count="5">
          <reference field="8" count="1">
            <x v="3"/>
          </reference>
          <reference field="6" count="1" selected="false">
            <x v="6"/>
          </reference>
          <reference field="5" count="1" selected="false">
            <x v="10"/>
          </reference>
          <reference field="3" count="1" selected="false">
            <x v="1"/>
          </reference>
          <reference field="2" count="1" selected="false">
            <x v="2"/>
          </reference>
        </references>
      </pivotArea>
    </format>
    <format dxfId="1627">
      <pivotArea dataOnly="0" labelOnly="1" fieldPosition="0">
        <references count="5">
          <reference field="8" count="1">
            <x v="41"/>
          </reference>
          <reference field="6" count="1" selected="false">
            <x v="9"/>
          </reference>
          <reference field="5" count="1" selected="false">
            <x v="30"/>
          </reference>
          <reference field="3" count="1" selected="false">
            <x v="1"/>
          </reference>
          <reference field="2" count="1" selected="false">
            <x v="2"/>
          </reference>
        </references>
      </pivotArea>
    </format>
    <format dxfId="1628">
      <pivotArea dataOnly="0" labelOnly="1" fieldPosition="0">
        <references count="5">
          <reference field="8" count="1">
            <x v="42"/>
          </reference>
          <reference field="6" count="1" selected="false">
            <x v="19"/>
          </reference>
          <reference field="5" count="1" selected="false">
            <x v="1"/>
          </reference>
          <reference field="3" count="1" selected="false">
            <x v="2"/>
          </reference>
          <reference field="2" count="1" selected="false">
            <x v="2"/>
          </reference>
        </references>
      </pivotArea>
    </format>
    <format dxfId="1629">
      <pivotArea dataOnly="0" labelOnly="1" fieldPosition="0">
        <references count="5">
          <reference field="8" count="1">
            <x v="2"/>
          </reference>
          <reference field="6" count="1" selected="false">
            <x v="21"/>
          </reference>
          <reference field="5" count="1" selected="false">
            <x v="13"/>
          </reference>
          <reference field="3" count="1" selected="false">
            <x v="2"/>
          </reference>
          <reference field="2" count="1" selected="false">
            <x v="2"/>
          </reference>
        </references>
      </pivotArea>
    </format>
    <format dxfId="1630">
      <pivotArea dataOnly="0" labelOnly="1" fieldPosition="0">
        <references count="5">
          <reference field="8" count="1">
            <x v="45"/>
          </reference>
          <reference field="6" count="1" selected="false">
            <x v="21"/>
          </reference>
          <reference field="5" count="1" selected="false">
            <x v="13"/>
          </reference>
          <reference field="3" count="1" selected="false">
            <x v="2"/>
          </reference>
          <reference field="2" count="1" selected="false">
            <x v="2"/>
          </reference>
        </references>
      </pivotArea>
    </format>
    <format dxfId="1631">
      <pivotArea dataOnly="0" labelOnly="1" fieldPosition="0">
        <references count="5">
          <reference field="8" count="1">
            <x v="68"/>
          </reference>
          <reference field="6" count="1" selected="false">
            <x v="0"/>
          </reference>
          <reference field="5" count="1" selected="false">
            <x v="0"/>
          </reference>
          <reference field="3" count="1" selected="false">
            <x v="0"/>
          </reference>
          <reference field="2" count="1" selected="false">
            <x v="0"/>
          </reference>
        </references>
      </pivotArea>
    </format>
    <format dxfId="1632">
      <pivotArea dataOnly="0" labelOnly="1" fieldPosition="0">
        <references count="5">
          <reference field="8" count="1">
            <x v="88"/>
          </reference>
          <reference field="6" count="1" selected="false">
            <x v="1"/>
          </reference>
          <reference field="5" count="1" selected="false">
            <x v="39"/>
          </reference>
          <reference field="3" count="1" selected="false">
            <x v="0"/>
          </reference>
          <reference field="2" count="1" selected="false">
            <x v="0"/>
          </reference>
        </references>
      </pivotArea>
    </format>
    <format dxfId="1633">
      <pivotArea dataOnly="0" labelOnly="1" fieldPosition="0">
        <references count="5">
          <reference field="8" count="1">
            <x v="89"/>
          </reference>
          <reference field="6" count="1" selected="false">
            <x v="3"/>
          </reference>
          <reference field="5" count="1" selected="false">
            <x v="41"/>
          </reference>
          <reference field="3" count="1" selected="false">
            <x v="0"/>
          </reference>
          <reference field="2" count="1" selected="false">
            <x v="0"/>
          </reference>
        </references>
      </pivotArea>
    </format>
    <format dxfId="1634">
      <pivotArea dataOnly="0" labelOnly="1" fieldPosition="0">
        <references count="5">
          <reference field="8" count="1">
            <x v="77"/>
          </reference>
          <reference field="6" count="1" selected="false">
            <x v="2"/>
          </reference>
          <reference field="5" count="1" selected="false">
            <x v="44"/>
          </reference>
          <reference field="3" count="1" selected="false">
            <x v="0"/>
          </reference>
          <reference field="2" count="1" selected="false">
            <x v="0"/>
          </reference>
        </references>
      </pivotArea>
    </format>
    <format dxfId="1635">
      <pivotArea dataOnly="0" labelOnly="1" fieldPosition="0">
        <references count="5">
          <reference field="8" count="1">
            <x v="25"/>
          </reference>
          <reference field="6" count="1" selected="false">
            <x v="11"/>
          </reference>
          <reference field="5" count="1" selected="false">
            <x v="8"/>
          </reference>
          <reference field="3" count="1" selected="false">
            <x v="1"/>
          </reference>
          <reference field="2" count="1" selected="false">
            <x v="0"/>
          </reference>
        </references>
      </pivotArea>
    </format>
    <format dxfId="1636">
      <pivotArea dataOnly="0" labelOnly="1" fieldPosition="0">
        <references count="5">
          <reference field="8" count="1">
            <x v="27"/>
          </reference>
          <reference field="6" count="1" selected="false">
            <x v="7"/>
          </reference>
          <reference field="5" count="1" selected="false">
            <x v="9"/>
          </reference>
          <reference field="3" count="1" selected="false">
            <x v="1"/>
          </reference>
          <reference field="2" count="1" selected="false">
            <x v="0"/>
          </reference>
        </references>
      </pivotArea>
    </format>
    <format dxfId="1637">
      <pivotArea dataOnly="0" labelOnly="1" fieldPosition="0">
        <references count="5">
          <reference field="8" count="1">
            <x v="3"/>
          </reference>
          <reference field="6" count="1" selected="false">
            <x v="6"/>
          </reference>
          <reference field="5" count="1" selected="false">
            <x v="10"/>
          </reference>
          <reference field="3" count="1" selected="false">
            <x v="1"/>
          </reference>
          <reference field="2" count="1" selected="false">
            <x v="0"/>
          </reference>
        </references>
      </pivotArea>
    </format>
    <format dxfId="1638">
      <pivotArea dataOnly="0" labelOnly="1" fieldPosition="0">
        <references count="5">
          <reference field="8" count="1">
            <x v="120"/>
          </reference>
          <reference field="6" count="1" selected="false">
            <x v="13"/>
          </reference>
          <reference field="5" count="1" selected="false">
            <x v="11"/>
          </reference>
          <reference field="3" count="1" selected="false">
            <x v="1"/>
          </reference>
          <reference field="2" count="1" selected="false">
            <x v="0"/>
          </reference>
        </references>
      </pivotArea>
    </format>
    <format dxfId="1639">
      <pivotArea dataOnly="0" labelOnly="1" fieldPosition="0">
        <references count="5">
          <reference field="8" count="1">
            <x v="101"/>
          </reference>
          <reference field="6" count="1" selected="false">
            <x v="8"/>
          </reference>
          <reference field="5" count="1" selected="false">
            <x v="28"/>
          </reference>
          <reference field="3" count="1" selected="false">
            <x v="1"/>
          </reference>
          <reference field="2" count="1" selected="false">
            <x v="0"/>
          </reference>
        </references>
      </pivotArea>
    </format>
    <format dxfId="1640">
      <pivotArea dataOnly="0" labelOnly="1" fieldPosition="0">
        <references count="5">
          <reference field="8" count="1">
            <x v="112"/>
          </reference>
          <reference field="6" count="1" selected="false">
            <x v="8"/>
          </reference>
          <reference field="5" count="1" selected="false">
            <x v="28"/>
          </reference>
          <reference field="3" count="1" selected="false">
            <x v="1"/>
          </reference>
          <reference field="2" count="1" selected="false">
            <x v="0"/>
          </reference>
        </references>
      </pivotArea>
    </format>
    <format dxfId="1641">
      <pivotArea dataOnly="0" labelOnly="1" fieldPosition="0">
        <references count="5">
          <reference field="8" count="1">
            <x v="79"/>
          </reference>
          <reference field="6" count="1" selected="false">
            <x v="10"/>
          </reference>
          <reference field="5" count="1" selected="false">
            <x v="29"/>
          </reference>
          <reference field="3" count="1" selected="false">
            <x v="1"/>
          </reference>
          <reference field="2" count="1" selected="false">
            <x v="0"/>
          </reference>
        </references>
      </pivotArea>
    </format>
    <format dxfId="1642">
      <pivotArea dataOnly="0" labelOnly="1" fieldPosition="0">
        <references count="5">
          <reference field="8" count="1">
            <x v="78"/>
          </reference>
          <reference field="6" count="1" selected="false">
            <x v="9"/>
          </reference>
          <reference field="5" count="1" selected="false">
            <x v="30"/>
          </reference>
          <reference field="3" count="1" selected="false">
            <x v="1"/>
          </reference>
          <reference field="2" count="1" selected="false">
            <x v="0"/>
          </reference>
        </references>
      </pivotArea>
    </format>
    <format dxfId="1643">
      <pivotArea dataOnly="0" labelOnly="1" fieldPosition="0">
        <references count="5">
          <reference field="8" count="1">
            <x v="1"/>
          </reference>
          <reference field="6" count="1" selected="false">
            <x v="23"/>
          </reference>
          <reference field="5" count="1" selected="false">
            <x v="1"/>
          </reference>
          <reference field="3" count="1" selected="false">
            <x v="2"/>
          </reference>
          <reference field="2" count="1" selected="false">
            <x v="0"/>
          </reference>
        </references>
      </pivotArea>
    </format>
    <format dxfId="1644">
      <pivotArea dataOnly="0" labelOnly="1" fieldPosition="0">
        <references count="5">
          <reference field="8" count="1">
            <x v="119"/>
          </reference>
          <reference field="6" count="1" selected="false">
            <x v="23"/>
          </reference>
          <reference field="5" count="1" selected="false">
            <x v="1"/>
          </reference>
          <reference field="3" count="1" selected="false">
            <x v="2"/>
          </reference>
          <reference field="2" count="1" selected="false">
            <x v="0"/>
          </reference>
        </references>
      </pivotArea>
    </format>
    <format dxfId="1645">
      <pivotArea dataOnly="0" labelOnly="1" fieldPosition="0">
        <references count="5">
          <reference field="8" count="1">
            <x v="121"/>
          </reference>
          <reference field="6" count="1" selected="false">
            <x v="23"/>
          </reference>
          <reference field="5" count="1" selected="false">
            <x v="1"/>
          </reference>
          <reference field="3" count="1" selected="false">
            <x v="2"/>
          </reference>
          <reference field="2" count="1" selected="false">
            <x v="0"/>
          </reference>
        </references>
      </pivotArea>
    </format>
    <format dxfId="1646">
      <pivotArea dataOnly="0" labelOnly="1" fieldPosition="0">
        <references count="5">
          <reference field="8" count="1">
            <x v="117"/>
          </reference>
          <reference field="6" count="1" selected="false">
            <x v="20"/>
          </reference>
          <reference field="5" count="1" selected="false">
            <x v="3"/>
          </reference>
          <reference field="3" count="1" selected="false">
            <x v="2"/>
          </reference>
          <reference field="2" count="1" selected="false">
            <x v="0"/>
          </reference>
        </references>
      </pivotArea>
    </format>
    <format dxfId="1647">
      <pivotArea dataOnly="0" labelOnly="1" fieldPosition="0">
        <references count="5">
          <reference field="8" count="1">
            <x v="116"/>
          </reference>
          <reference field="6" count="1" selected="false">
            <x v="23"/>
          </reference>
          <reference field="5" count="1" selected="false">
            <x v="5"/>
          </reference>
          <reference field="3" count="1" selected="false">
            <x v="2"/>
          </reference>
          <reference field="2" count="1" selected="false">
            <x v="0"/>
          </reference>
        </references>
      </pivotArea>
    </format>
    <format dxfId="1648">
      <pivotArea dataOnly="0" labelOnly="1" fieldPosition="0">
        <references count="5">
          <reference field="8" count="1">
            <x v="118"/>
          </reference>
          <reference field="6" count="1" selected="false">
            <x v="24"/>
          </reference>
          <reference field="5" count="1" selected="false">
            <x v="6"/>
          </reference>
          <reference field="3" count="1" selected="false">
            <x v="2"/>
          </reference>
          <reference field="2" count="1" selected="false">
            <x v="0"/>
          </reference>
        </references>
      </pivotArea>
    </format>
    <format dxfId="1649">
      <pivotArea dataOnly="0" labelOnly="1" fieldPosition="0">
        <references count="5">
          <reference field="8" count="1">
            <x v="36"/>
          </reference>
          <reference field="6" count="1" selected="false">
            <x v="21"/>
          </reference>
          <reference field="5" count="1" selected="false">
            <x v="13"/>
          </reference>
          <reference field="3" count="1" selected="false">
            <x v="2"/>
          </reference>
          <reference field="2" count="1" selected="false">
            <x v="0"/>
          </reference>
        </references>
      </pivotArea>
    </format>
    <format dxfId="1650">
      <pivotArea dataOnly="0" labelOnly="1" fieldPosition="0">
        <references count="5">
          <reference field="8" count="1">
            <x v="38"/>
          </reference>
          <reference field="6" count="1" selected="false">
            <x v="21"/>
          </reference>
          <reference field="5" count="1" selected="false">
            <x v="13"/>
          </reference>
          <reference field="3" count="1" selected="false">
            <x v="2"/>
          </reference>
          <reference field="2" count="1" selected="false">
            <x v="0"/>
          </reference>
        </references>
      </pivotArea>
    </format>
    <format dxfId="1651">
      <pivotArea dataOnly="0" labelOnly="1" fieldPosition="0">
        <references count="5">
          <reference field="8" count="1">
            <x v="28"/>
          </reference>
          <reference field="6" count="1" selected="false">
            <x v="14"/>
          </reference>
          <reference field="5" count="1" selected="false">
            <x v="14"/>
          </reference>
          <reference field="3" count="1" selected="false">
            <x v="2"/>
          </reference>
          <reference field="2" count="1" selected="false">
            <x v="0"/>
          </reference>
        </references>
      </pivotArea>
    </format>
    <format dxfId="1652">
      <pivotArea dataOnly="0" labelOnly="1" fieldPosition="0">
        <references count="5">
          <reference field="8" count="1">
            <x v="104"/>
          </reference>
          <reference field="6" count="1" selected="false">
            <x v="18"/>
          </reference>
          <reference field="5" count="1" selected="false">
            <x v="15"/>
          </reference>
          <reference field="3" count="1" selected="false">
            <x v="2"/>
          </reference>
          <reference field="2" count="1" selected="false">
            <x v="0"/>
          </reference>
        </references>
      </pivotArea>
    </format>
    <format dxfId="1653">
      <pivotArea dataOnly="0" labelOnly="1" fieldPosition="0">
        <references count="5">
          <reference field="8" count="1">
            <x v="80"/>
          </reference>
          <reference field="6" count="1" selected="false">
            <x v="15"/>
          </reference>
          <reference field="5" count="1" selected="false">
            <x v="31"/>
          </reference>
          <reference field="3" count="1" selected="false">
            <x v="2"/>
          </reference>
          <reference field="2" count="1" selected="false">
            <x v="0"/>
          </reference>
        </references>
      </pivotArea>
    </format>
    <format dxfId="1654">
      <pivotArea dataOnly="0" labelOnly="1" fieldPosition="0">
        <references count="5">
          <reference field="8" count="1">
            <x v="81"/>
          </reference>
          <reference field="6" count="1" selected="false">
            <x v="17"/>
          </reference>
          <reference field="5" count="1" selected="false">
            <x v="33"/>
          </reference>
          <reference field="3" count="1" selected="false">
            <x v="2"/>
          </reference>
          <reference field="2" count="1" selected="false">
            <x v="0"/>
          </reference>
        </references>
      </pivotArea>
    </format>
    <format dxfId="1655">
      <pivotArea dataOnly="0" labelOnly="1" fieldPosition="0">
        <references count="5">
          <reference field="8" count="1">
            <x v="54"/>
          </reference>
          <reference field="6" count="1" selected="false">
            <x v="1"/>
          </reference>
          <reference field="5" count="1" selected="false">
            <x v="40"/>
          </reference>
          <reference field="3" count="1" selected="false">
            <x v="0"/>
          </reference>
          <reference field="2" count="1" selected="false">
            <x v="4"/>
          </reference>
        </references>
      </pivotArea>
    </format>
    <format dxfId="1656">
      <pivotArea dataOnly="0" labelOnly="1" fieldPosition="0">
        <references count="5">
          <reference field="8" count="1">
            <x v="55"/>
          </reference>
          <reference field="6" count="1" selected="false">
            <x v="3"/>
          </reference>
          <reference field="5" count="1" selected="false">
            <x v="42"/>
          </reference>
          <reference field="3" count="1" selected="false">
            <x v="0"/>
          </reference>
          <reference field="2" count="1" selected="false">
            <x v="4"/>
          </reference>
        </references>
      </pivotArea>
    </format>
    <format dxfId="1657">
      <pivotArea dataOnly="0" labelOnly="1" fieldPosition="0">
        <references count="5">
          <reference field="8" count="1">
            <x v="53"/>
          </reference>
          <reference field="6" count="1" selected="false">
            <x v="2"/>
          </reference>
          <reference field="5" count="1" selected="false">
            <x v="44"/>
          </reference>
          <reference field="3" count="1" selected="false">
            <x v="0"/>
          </reference>
          <reference field="2" count="1" selected="false">
            <x v="4"/>
          </reference>
        </references>
      </pivotArea>
    </format>
    <format dxfId="1658">
      <pivotArea dataOnly="0" labelOnly="1" fieldPosition="0">
        <references count="5">
          <reference field="8" count="1">
            <x v="3"/>
          </reference>
          <reference field="6" count="1" selected="false">
            <x v="6"/>
          </reference>
          <reference field="5" count="1" selected="false">
            <x v="10"/>
          </reference>
          <reference field="3" count="1" selected="false">
            <x v="1"/>
          </reference>
          <reference field="2" count="1" selected="false">
            <x v="4"/>
          </reference>
        </references>
      </pivotArea>
    </format>
    <format dxfId="1659">
      <pivotArea dataOnly="0" labelOnly="1" fieldPosition="0">
        <references count="5">
          <reference field="8" count="1">
            <x v="58"/>
          </reference>
          <reference field="6" count="1" selected="false">
            <x v="13"/>
          </reference>
          <reference field="5" count="1" selected="false">
            <x v="11"/>
          </reference>
          <reference field="3" count="1" selected="false">
            <x v="1"/>
          </reference>
          <reference field="2" count="1" selected="false">
            <x v="4"/>
          </reference>
        </references>
      </pivotArea>
    </format>
    <format dxfId="1660">
      <pivotArea dataOnly="0" labelOnly="1" fieldPosition="0">
        <references count="5">
          <reference field="8" count="1">
            <x v="24"/>
          </reference>
          <reference field="6" count="1" selected="false">
            <x v="23"/>
          </reference>
          <reference field="5" count="1" selected="false">
            <x v="1"/>
          </reference>
          <reference field="3" count="1" selected="false">
            <x v="2"/>
          </reference>
          <reference field="2" count="1" selected="false">
            <x v="4"/>
          </reference>
        </references>
      </pivotArea>
    </format>
    <format dxfId="1661">
      <pivotArea dataOnly="0" labelOnly="1" fieldPosition="0">
        <references count="5">
          <reference field="8" count="1">
            <x v="52"/>
          </reference>
          <reference field="6" count="1" selected="false">
            <x v="23"/>
          </reference>
          <reference field="5" count="1" selected="false">
            <x v="1"/>
          </reference>
          <reference field="3" count="1" selected="false">
            <x v="2"/>
          </reference>
          <reference field="2" count="1" selected="false">
            <x v="4"/>
          </reference>
        </references>
      </pivotArea>
    </format>
    <format dxfId="1662">
      <pivotArea dataOnly="0" labelOnly="1" fieldPosition="0">
        <references count="5">
          <reference field="8" count="1">
            <x v="106"/>
          </reference>
          <reference field="6" count="1" selected="false">
            <x v="20"/>
          </reference>
          <reference field="5" count="1" selected="false">
            <x v="4"/>
          </reference>
          <reference field="3" count="1" selected="false">
            <x v="2"/>
          </reference>
          <reference field="2" count="1" selected="false">
            <x v="4"/>
          </reference>
        </references>
      </pivotArea>
    </format>
    <format dxfId="1663">
      <pivotArea dataOnly="0" labelOnly="1" fieldPosition="0">
        <references count="5">
          <reference field="8" count="1">
            <x v="4"/>
          </reference>
          <reference field="6" count="1" selected="false">
            <x v="21"/>
          </reference>
          <reference field="5" count="1" selected="false">
            <x v="13"/>
          </reference>
          <reference field="3" count="1" selected="false">
            <x v="2"/>
          </reference>
          <reference field="2" count="1" selected="false">
            <x v="4"/>
          </reference>
        </references>
      </pivotArea>
    </format>
    <format dxfId="1664">
      <pivotArea dataOnly="0" labelOnly="1" fieldPosition="0">
        <references count="5">
          <reference field="8" count="1">
            <x v="105"/>
          </reference>
          <reference field="6" count="1" selected="false">
            <x v="17"/>
          </reference>
          <reference field="5" count="1" selected="false">
            <x v="33"/>
          </reference>
          <reference field="3" count="1" selected="false">
            <x v="2"/>
          </reference>
          <reference field="2" count="1" selected="false">
            <x v="4"/>
          </reference>
        </references>
      </pivotArea>
    </format>
    <format dxfId="1665">
      <pivotArea dataOnly="0" labelOnly="1" fieldPosition="0">
        <references count="5">
          <reference field="8" count="1">
            <x v="51"/>
          </reference>
          <reference field="6" count="1" selected="false">
            <x v="4"/>
          </reference>
          <reference field="5" count="1" selected="false">
            <x v="43"/>
          </reference>
          <reference field="3" count="1" selected="false">
            <x v="0"/>
          </reference>
          <reference field="2" count="1" selected="false">
            <x v="6"/>
          </reference>
        </references>
      </pivotArea>
    </format>
    <format dxfId="1666">
      <pivotArea dataOnly="0" labelOnly="1" fieldPosition="0">
        <references count="5">
          <reference field="8" count="1">
            <x v="62"/>
          </reference>
          <reference field="6" count="1" selected="false">
            <x v="7"/>
          </reference>
          <reference field="5" count="1" selected="false">
            <x v="9"/>
          </reference>
          <reference field="3" count="1" selected="false">
            <x v="1"/>
          </reference>
          <reference field="2" count="1" selected="false">
            <x v="6"/>
          </reference>
        </references>
      </pivotArea>
    </format>
    <format dxfId="1667">
      <pivotArea dataOnly="0" labelOnly="1" fieldPosition="0">
        <references count="5">
          <reference field="8" count="1">
            <x v="60"/>
          </reference>
          <reference field="6" count="1" selected="false">
            <x v="12"/>
          </reference>
          <reference field="5" count="1" selected="false">
            <x v="12"/>
          </reference>
          <reference field="3" count="1" selected="false">
            <x v="1"/>
          </reference>
          <reference field="2" count="1" selected="false">
            <x v="6"/>
          </reference>
        </references>
      </pivotArea>
    </format>
    <format dxfId="1668">
      <pivotArea dataOnly="0" labelOnly="1" fieldPosition="0">
        <references count="5">
          <reference field="8" count="1">
            <x v="67"/>
          </reference>
          <reference field="6" count="1" selected="false">
            <x v="8"/>
          </reference>
          <reference field="5" count="1" selected="false">
            <x v="28"/>
          </reference>
          <reference field="3" count="1" selected="false">
            <x v="1"/>
          </reference>
          <reference field="2" count="1" selected="false">
            <x v="6"/>
          </reference>
        </references>
      </pivotArea>
    </format>
    <format dxfId="1669">
      <pivotArea dataOnly="0" labelOnly="1" fieldPosition="0">
        <references count="5">
          <reference field="8" count="1">
            <x v="59"/>
          </reference>
          <reference field="6" count="1" selected="false">
            <x v="10"/>
          </reference>
          <reference field="5" count="1" selected="false">
            <x v="29"/>
          </reference>
          <reference field="3" count="1" selected="false">
            <x v="1"/>
          </reference>
          <reference field="2" count="1" selected="false">
            <x v="6"/>
          </reference>
        </references>
      </pivotArea>
    </format>
    <format dxfId="1670">
      <pivotArea dataOnly="0" labelOnly="1" fieldPosition="0">
        <references count="5">
          <reference field="8" count="1">
            <x v="0"/>
          </reference>
          <reference field="6" count="1" selected="false">
            <x v="22"/>
          </reference>
          <reference field="5" count="1" selected="false">
            <x v="7"/>
          </reference>
          <reference field="3" count="1" selected="false">
            <x v="2"/>
          </reference>
          <reference field="2" count="1" selected="false">
            <x v="6"/>
          </reference>
        </references>
      </pivotArea>
    </format>
    <format dxfId="1671">
      <pivotArea dataOnly="0" labelOnly="1" fieldPosition="0">
        <references count="5">
          <reference field="8" count="1">
            <x v="109"/>
          </reference>
          <reference field="6" count="1" selected="false">
            <x v="16"/>
          </reference>
          <reference field="5" count="1" selected="false">
            <x v="32"/>
          </reference>
          <reference field="3" count="1" selected="false">
            <x v="2"/>
          </reference>
          <reference field="2" count="1" selected="false">
            <x v="6"/>
          </reference>
        </references>
      </pivotArea>
    </format>
    <format dxfId="1672">
      <pivotArea dataOnly="0" labelOnly="1" fieldPosition="0">
        <references count="5">
          <reference field="8" count="1">
            <x v="68"/>
          </reference>
          <reference field="6" count="1" selected="false">
            <x v="0"/>
          </reference>
          <reference field="5" count="1" selected="false">
            <x v="0"/>
          </reference>
          <reference field="3" count="1" selected="false">
            <x v="0"/>
          </reference>
          <reference field="2" count="1" selected="false">
            <x v="1"/>
          </reference>
        </references>
      </pivotArea>
    </format>
    <format dxfId="1673">
      <pivotArea dataOnly="0" labelOnly="1" fieldPosition="0">
        <references count="5">
          <reference field="8" count="1">
            <x v="32"/>
          </reference>
          <reference field="6" count="1" selected="false">
            <x v="7"/>
          </reference>
          <reference field="5" count="1" selected="false">
            <x v="9"/>
          </reference>
          <reference field="3" count="1" selected="false">
            <x v="1"/>
          </reference>
          <reference field="2" count="1" selected="false">
            <x v="1"/>
          </reference>
        </references>
      </pivotArea>
    </format>
    <format dxfId="1674">
      <pivotArea dataOnly="0" labelOnly="1" fieldPosition="0">
        <references count="5">
          <reference field="8" count="1">
            <x v="3"/>
          </reference>
          <reference field="6" count="1" selected="false">
            <x v="6"/>
          </reference>
          <reference field="5" count="1" selected="false">
            <x v="10"/>
          </reference>
          <reference field="3" count="1" selected="false">
            <x v="1"/>
          </reference>
          <reference field="2" count="1" selected="false">
            <x v="1"/>
          </reference>
        </references>
      </pivotArea>
    </format>
    <format dxfId="1675">
      <pivotArea dataOnly="0" labelOnly="1" fieldPosition="0">
        <references count="5">
          <reference field="8" count="1">
            <x v="69"/>
          </reference>
          <reference field="6" count="1" selected="false">
            <x v="10"/>
          </reference>
          <reference field="5" count="1" selected="false">
            <x v="29"/>
          </reference>
          <reference field="3" count="1" selected="false">
            <x v="1"/>
          </reference>
          <reference field="2" count="1" selected="false">
            <x v="1"/>
          </reference>
        </references>
      </pivotArea>
    </format>
    <format dxfId="1676">
      <pivotArea dataOnly="0" labelOnly="1" fieldPosition="0">
        <references count="5">
          <reference field="8" count="1">
            <x v="31"/>
          </reference>
          <reference field="6" count="1" selected="false">
            <x v="19"/>
          </reference>
          <reference field="5" count="1" selected="false">
            <x v="1"/>
          </reference>
          <reference field="3" count="1" selected="false">
            <x v="2"/>
          </reference>
          <reference field="2" count="1" selected="false">
            <x v="1"/>
          </reference>
        </references>
      </pivotArea>
    </format>
    <format dxfId="1677">
      <pivotArea dataOnly="0" labelOnly="1" fieldPosition="0">
        <references count="5">
          <reference field="8" count="1">
            <x v="26"/>
          </reference>
          <reference field="6" count="1" selected="false">
            <x v="23"/>
          </reference>
          <reference field="5" count="1" selected="false">
            <x v="2"/>
          </reference>
          <reference field="3" count="1" selected="false">
            <x v="2"/>
          </reference>
          <reference field="2" count="1" selected="false">
            <x v="1"/>
          </reference>
        </references>
      </pivotArea>
    </format>
    <format dxfId="1678">
      <pivotArea dataOnly="0" labelOnly="1" fieldPosition="0">
        <references count="5">
          <reference field="8" count="1">
            <x v="114"/>
          </reference>
          <reference field="6" count="1" selected="false">
            <x v="20"/>
          </reference>
          <reference field="5" count="1" selected="false">
            <x v="4"/>
          </reference>
          <reference field="3" count="1" selected="false">
            <x v="2"/>
          </reference>
          <reference field="2" count="1" selected="false">
            <x v="1"/>
          </reference>
        </references>
      </pivotArea>
    </format>
    <format dxfId="1679">
      <pivotArea dataOnly="0" labelOnly="1" fieldPosition="0">
        <references count="5">
          <reference field="8" count="1">
            <x v="70"/>
          </reference>
          <reference field="6" count="1" selected="false">
            <x v="22"/>
          </reference>
          <reference field="5" count="1" selected="false">
            <x v="7"/>
          </reference>
          <reference field="3" count="1" selected="false">
            <x v="2"/>
          </reference>
          <reference field="2" count="1" selected="false">
            <x v="1"/>
          </reference>
        </references>
      </pivotArea>
    </format>
    <format dxfId="1680">
      <pivotArea dataOnly="0" labelOnly="1" fieldPosition="0">
        <references count="5">
          <reference field="8" count="1">
            <x v="75"/>
          </reference>
          <reference field="6" count="1" selected="false">
            <x v="14"/>
          </reference>
          <reference field="5" count="1" selected="false">
            <x v="14"/>
          </reference>
          <reference field="3" count="1" selected="false">
            <x v="2"/>
          </reference>
          <reference field="2" count="1" selected="false">
            <x v="1"/>
          </reference>
        </references>
      </pivotArea>
    </format>
    <format dxfId="1681">
      <pivotArea dataOnly="0" labelOnly="1" fieldPosition="0">
        <references count="5">
          <reference field="8" count="1">
            <x v="76"/>
          </reference>
          <reference field="6" count="1" selected="false">
            <x v="14"/>
          </reference>
          <reference field="5" count="1" selected="false">
            <x v="14"/>
          </reference>
          <reference field="3" count="1" selected="false">
            <x v="2"/>
          </reference>
          <reference field="2" count="1" selected="false">
            <x v="1"/>
          </reference>
        </references>
      </pivotArea>
    </format>
    <format dxfId="1682">
      <pivotArea dataOnly="0" labelOnly="1" fieldPosition="0">
        <references count="5">
          <reference field="8" count="1">
            <x v="113"/>
          </reference>
          <reference field="6" count="1" selected="false">
            <x v="17"/>
          </reference>
          <reference field="5" count="1" selected="false">
            <x v="33"/>
          </reference>
          <reference field="3" count="1" selected="false">
            <x v="2"/>
          </reference>
          <reference field="2" count="1" selected="false">
            <x v="1"/>
          </reference>
        </references>
      </pivotArea>
    </format>
    <format dxfId="1683">
      <pivotArea dataOnly="0" labelOnly="1" fieldPosition="0">
        <references count="4">
          <reference field="6" count="1">
            <x v="3"/>
          </reference>
          <reference field="5" count="1" selected="false">
            <x v="42"/>
          </reference>
          <reference field="3" count="1" selected="false">
            <x v="0"/>
          </reference>
          <reference field="2" count="1" selected="false">
            <x v="5"/>
          </reference>
        </references>
      </pivotArea>
    </format>
    <format dxfId="1684">
      <pivotArea dataOnly="0" labelOnly="1" fieldPosition="0">
        <references count="4">
          <reference field="6" count="1">
            <x v="3"/>
          </reference>
          <reference field="5" count="1" selected="false">
            <x v="42"/>
          </reference>
          <reference field="3" count="1" selected="false">
            <x v="0"/>
          </reference>
          <reference field="2" count="1" selected="false">
            <x v="5"/>
          </reference>
        </references>
      </pivotArea>
    </format>
    <format dxfId="1685">
      <pivotArea dataOnly="0" labelOnly="1" fieldPosition="0">
        <references count="4">
          <reference field="6" count="1">
            <x v="3"/>
          </reference>
          <reference field="5" count="1" selected="false">
            <x v="42"/>
          </reference>
          <reference field="3" count="1" selected="false">
            <x v="0"/>
          </reference>
          <reference field="2" count="1" selected="false">
            <x v="5"/>
          </reference>
        </references>
      </pivotArea>
    </format>
    <format dxfId="1686">
      <pivotArea dataOnly="0" labelOnly="1" fieldPosition="0">
        <references count="4">
          <reference field="6" count="1">
            <x v="3"/>
          </reference>
          <reference field="5" count="1" selected="false">
            <x v="42"/>
          </reference>
          <reference field="3" count="1" selected="false">
            <x v="0"/>
          </reference>
          <reference field="2" count="1" selected="false">
            <x v="5"/>
          </reference>
        </references>
      </pivotArea>
    </format>
    <format dxfId="1687">
      <pivotArea field="2" type="button" dataOnly="0" labelOnly="1" outline="0" fieldPosition="0"/>
    </format>
    <format dxfId="1688">
      <pivotArea field="3" type="button" dataOnly="0" labelOnly="1" outline="0" fieldPosition="0"/>
    </format>
    <format dxfId="1689">
      <pivotArea field="5" type="button" dataOnly="0" labelOnly="1" outline="0" fieldPosition="0"/>
    </format>
    <format dxfId="1690">
      <pivotArea field="6" type="button" dataOnly="0" labelOnly="1" outline="0" fieldPosition="0"/>
    </format>
    <format dxfId="1691">
      <pivotArea field="8" type="button" dataOnly="0" labelOnly="1" outline="0" fieldPosition="0"/>
    </format>
    <format dxfId="1692">
      <pivotArea field="33" type="button" dataOnly="0" labelOnly="1" outline="0" fieldPosition="0"/>
    </format>
    <format dxfId="1693">
      <pivotArea dataOnly="0" labelOnly="1" fieldPosition="0">
        <references count="1">
          <reference field="4294967294" count="1">
            <x v="0"/>
          </reference>
        </references>
      </pivotArea>
    </format>
    <format dxfId="1694">
      <pivotArea dataOnly="0" labelOnly="1" fieldPosition="0">
        <references count="1">
          <reference field="4294967294" count="1">
            <x v="1"/>
          </reference>
        </references>
      </pivotArea>
    </format>
    <format dxfId="1695">
      <pivotArea dataOnly="0" labelOnly="1" fieldPosition="0">
        <references count="1">
          <reference field="4294967294" count="1">
            <x v="3"/>
          </reference>
        </references>
      </pivotArea>
    </format>
    <format dxfId="1696">
      <pivotArea dataOnly="0" labelOnly="1" fieldPosition="0">
        <references count="1">
          <reference field="4294967294" count="1">
            <x v="4"/>
          </reference>
        </references>
      </pivotArea>
    </format>
    <format dxfId="1697">
      <pivotArea field="2" type="button" dataOnly="0" labelOnly="1" outline="0" fieldPosition="0"/>
    </format>
    <format dxfId="1698">
      <pivotArea field="3" type="button" dataOnly="0" labelOnly="1" outline="0" fieldPosition="0"/>
    </format>
    <format dxfId="1699">
      <pivotArea field="5" type="button" dataOnly="0" labelOnly="1" outline="0" fieldPosition="0"/>
    </format>
    <format dxfId="1700">
      <pivotArea field="6" type="button" dataOnly="0" labelOnly="1" outline="0" fieldPosition="0"/>
    </format>
    <format dxfId="1701">
      <pivotArea field="8" type="button" dataOnly="0" labelOnly="1" outline="0" fieldPosition="0"/>
    </format>
    <format dxfId="1702">
      <pivotArea field="33" type="button" dataOnly="0" labelOnly="1" outline="0" fieldPosition="0"/>
    </format>
    <format dxfId="1703">
      <pivotArea dataOnly="0" labelOnly="1" fieldPosition="0">
        <references count="1">
          <reference field="4294967294" count="1">
            <x v="0"/>
          </reference>
        </references>
      </pivotArea>
    </format>
    <format dxfId="1704">
      <pivotArea dataOnly="0" labelOnly="1" fieldPosition="0">
        <references count="1">
          <reference field="4294967294" count="1">
            <x v="1"/>
          </reference>
        </references>
      </pivotArea>
    </format>
    <format dxfId="1705">
      <pivotArea dataOnly="0" labelOnly="1" fieldPosition="0">
        <references count="1">
          <reference field="4294967294" count="1">
            <x v="3"/>
          </reference>
        </references>
      </pivotArea>
    </format>
    <format dxfId="1706">
      <pivotArea dataOnly="0" labelOnly="1" fieldPosition="0">
        <references count="1">
          <reference field="4294967294" count="1">
            <x v="4"/>
          </reference>
        </references>
      </pivotArea>
    </format>
    <format dxfId="1707">
      <pivotArea field="2" type="button" dataOnly="0" labelOnly="1" outline="0" fieldPosition="0"/>
    </format>
    <format dxfId="1708">
      <pivotArea field="3" type="button" dataOnly="0" labelOnly="1" outline="0" fieldPosition="0"/>
    </format>
    <format dxfId="1709">
      <pivotArea field="5" type="button" dataOnly="0" labelOnly="1" outline="0" fieldPosition="0"/>
    </format>
    <format dxfId="1710">
      <pivotArea field="6" type="button" dataOnly="0" labelOnly="1" outline="0" fieldPosition="0"/>
    </format>
    <format dxfId="1711">
      <pivotArea field="8" type="button" dataOnly="0" labelOnly="1" outline="0" fieldPosition="0"/>
    </format>
    <format dxfId="1712">
      <pivotArea field="33" type="button" dataOnly="0" labelOnly="1" outline="0" fieldPosition="0"/>
    </format>
    <format dxfId="1713">
      <pivotArea dataOnly="0" labelOnly="1" fieldPosition="0">
        <references count="1">
          <reference field="4294967294" count="1">
            <x v="0"/>
          </reference>
        </references>
      </pivotArea>
    </format>
    <format dxfId="1714">
      <pivotArea dataOnly="0" labelOnly="1" fieldPosition="0">
        <references count="1">
          <reference field="4294967294" count="1">
            <x v="1"/>
          </reference>
        </references>
      </pivotArea>
    </format>
    <format dxfId="1715">
      <pivotArea dataOnly="0" labelOnly="1" fieldPosition="0">
        <references count="1">
          <reference field="4294967294" count="1">
            <x v="3"/>
          </reference>
        </references>
      </pivotArea>
    </format>
    <format dxfId="1716">
      <pivotArea dataOnly="0" labelOnly="1" fieldPosition="0">
        <references count="1">
          <reference field="4294967294" count="1">
            <x v="4"/>
          </reference>
        </references>
      </pivotArea>
    </format>
    <format dxfId="1717">
      <pivotArea dataOnly="0" labelOnly="1" fieldPosition="0">
        <references count="1">
          <reference field="2" count="0" defaultSubtotal="true"/>
        </references>
      </pivotArea>
    </format>
    <format dxfId="1718">
      <pivotArea dataOnly="0" labelOnly="1" fieldPosition="0">
        <references count="2">
          <reference field="3" count="1">
            <x v="3"/>
          </reference>
          <reference field="2" count="1" selected="false">
            <x v="0"/>
          </reference>
        </references>
      </pivotArea>
    </format>
    <format dxfId="1719">
      <pivotArea dataOnly="0" labelOnly="1" fieldPosition="0">
        <references count="2">
          <reference field="3" count="1">
            <x v="4"/>
          </reference>
          <reference field="2" count="1" selected="false">
            <x v="0"/>
          </reference>
        </references>
      </pivotArea>
    </format>
    <format dxfId="1720">
      <pivotArea dataOnly="0" labelOnly="1" fieldPosition="0">
        <references count="2">
          <reference field="3" count="1">
            <x v="3"/>
          </reference>
          <reference field="2" count="1" selected="false">
            <x v="1"/>
          </reference>
        </references>
      </pivotArea>
    </format>
    <format dxfId="1721">
      <pivotArea dataOnly="0" labelOnly="1" fieldPosition="0">
        <references count="2">
          <reference field="3" count="1">
            <x v="4"/>
          </reference>
          <reference field="2" count="1" selected="false">
            <x v="1"/>
          </reference>
        </references>
      </pivotArea>
    </format>
    <format dxfId="1722">
      <pivotArea dataOnly="0" labelOnly="1" fieldPosition="0">
        <references count="2">
          <reference field="3" count="1">
            <x v="3"/>
          </reference>
          <reference field="2" count="1" selected="false">
            <x v="2"/>
          </reference>
        </references>
      </pivotArea>
    </format>
    <format dxfId="1723">
      <pivotArea dataOnly="0" labelOnly="1" fieldPosition="0">
        <references count="2">
          <reference field="3" count="1">
            <x v="4"/>
          </reference>
          <reference field="2" count="1" selected="false">
            <x v="2"/>
          </reference>
        </references>
      </pivotArea>
    </format>
    <format dxfId="1724">
      <pivotArea dataOnly="0" labelOnly="1" fieldPosition="0">
        <references count="2">
          <reference field="3" count="1">
            <x v="3"/>
          </reference>
          <reference field="2" count="1" selected="false">
            <x v="3"/>
          </reference>
        </references>
      </pivotArea>
    </format>
    <format dxfId="1725">
      <pivotArea dataOnly="0" labelOnly="1" fieldPosition="0">
        <references count="2">
          <reference field="3" count="1">
            <x v="4"/>
          </reference>
          <reference field="2" count="1" selected="false">
            <x v="3"/>
          </reference>
        </references>
      </pivotArea>
    </format>
    <format dxfId="1726">
      <pivotArea dataOnly="0" labelOnly="1" fieldPosition="0">
        <references count="2">
          <reference field="3" count="1">
            <x v="3"/>
          </reference>
          <reference field="2" count="1" selected="false">
            <x v="4"/>
          </reference>
        </references>
      </pivotArea>
    </format>
    <format dxfId="1727">
      <pivotArea dataOnly="0" labelOnly="1" fieldPosition="0">
        <references count="2">
          <reference field="3" count="1">
            <x v="3"/>
          </reference>
          <reference field="2" count="1" selected="false">
            <x v="5"/>
          </reference>
        </references>
      </pivotArea>
    </format>
    <format dxfId="1728">
      <pivotArea dataOnly="0" labelOnly="1" fieldPosition="0">
        <references count="2">
          <reference field="3" count="1">
            <x v="3"/>
          </reference>
          <reference field="2" count="1" selected="false">
            <x v="6"/>
          </reference>
        </references>
      </pivotArea>
    </format>
    <format dxfId="1729">
      <pivotArea dataOnly="0" labelOnly="1" fieldPosition="0">
        <references count="2">
          <reference field="3" count="1">
            <x v="4"/>
          </reference>
          <reference field="2" count="1" selected="false">
            <x v="6"/>
          </reference>
        </references>
      </pivotArea>
    </format>
    <format dxfId="1730">
      <pivotArea dataOnly="0" labelOnly="1" fieldPosition="0">
        <references count="3">
          <reference field="5" count="1">
            <x v="16"/>
          </reference>
          <reference field="3" count="1" selected="false">
            <x v="3"/>
          </reference>
          <reference field="2" count="1" selected="false">
            <x v="0"/>
          </reference>
        </references>
      </pivotArea>
    </format>
    <format dxfId="1731">
      <pivotArea dataOnly="0" labelOnly="1" fieldPosition="0">
        <references count="3">
          <reference field="5" count="1">
            <x v="21"/>
          </reference>
          <reference field="3" count="1" selected="false">
            <x v="3"/>
          </reference>
          <reference field="2" count="1" selected="false">
            <x v="0"/>
          </reference>
        </references>
      </pivotArea>
    </format>
    <format dxfId="1732">
      <pivotArea dataOnly="0" labelOnly="1" fieldPosition="0">
        <references count="3">
          <reference field="5" count="1">
            <x v="22"/>
          </reference>
          <reference field="3" count="1" selected="false">
            <x v="3"/>
          </reference>
          <reference field="2" count="1" selected="false">
            <x v="0"/>
          </reference>
        </references>
      </pivotArea>
    </format>
    <format dxfId="1733">
      <pivotArea dataOnly="0" labelOnly="1" fieldPosition="0">
        <references count="3">
          <reference field="5" count="1">
            <x v="34"/>
          </reference>
          <reference field="3" count="1" selected="false">
            <x v="3"/>
          </reference>
          <reference field="2" count="1" selected="false">
            <x v="0"/>
          </reference>
        </references>
      </pivotArea>
    </format>
    <format dxfId="1734">
      <pivotArea dataOnly="0" labelOnly="1" fieldPosition="0">
        <references count="3">
          <reference field="5" count="1">
            <x v="35"/>
          </reference>
          <reference field="3" count="1" selected="false">
            <x v="3"/>
          </reference>
          <reference field="2" count="1" selected="false">
            <x v="0"/>
          </reference>
        </references>
      </pivotArea>
    </format>
    <format dxfId="1735">
      <pivotArea dataOnly="0" labelOnly="1" fieldPosition="0">
        <references count="3">
          <reference field="5" count="1">
            <x v="36"/>
          </reference>
          <reference field="3" count="1" selected="false">
            <x v="3"/>
          </reference>
          <reference field="2" count="1" selected="false">
            <x v="0"/>
          </reference>
        </references>
      </pivotArea>
    </format>
    <format dxfId="1736">
      <pivotArea dataOnly="0" labelOnly="1" fieldPosition="0">
        <references count="3">
          <reference field="5" count="1">
            <x v="19"/>
          </reference>
          <reference field="3" count="1" selected="false">
            <x v="4"/>
          </reference>
          <reference field="2" count="1" selected="false">
            <x v="0"/>
          </reference>
        </references>
      </pivotArea>
    </format>
    <format dxfId="1737">
      <pivotArea dataOnly="0" labelOnly="1" fieldPosition="0">
        <references count="3">
          <reference field="5" count="1">
            <x v="17"/>
          </reference>
          <reference field="3" count="1" selected="false">
            <x v="3"/>
          </reference>
          <reference field="2" count="1" selected="false">
            <x v="1"/>
          </reference>
        </references>
      </pivotArea>
    </format>
    <format dxfId="1738">
      <pivotArea dataOnly="0" labelOnly="1" fieldPosition="0">
        <references count="3">
          <reference field="5" count="1">
            <x v="23"/>
          </reference>
          <reference field="3" count="1" selected="false">
            <x v="3"/>
          </reference>
          <reference field="2" count="1" selected="false">
            <x v="1"/>
          </reference>
        </references>
      </pivotArea>
    </format>
    <format dxfId="1739">
      <pivotArea dataOnly="0" labelOnly="1" fieldPosition="0">
        <references count="3">
          <reference field="5" count="1">
            <x v="34"/>
          </reference>
          <reference field="3" count="1" selected="false">
            <x v="3"/>
          </reference>
          <reference field="2" count="1" selected="false">
            <x v="1"/>
          </reference>
        </references>
      </pivotArea>
    </format>
    <format dxfId="1740">
      <pivotArea dataOnly="0" labelOnly="1" fieldPosition="0">
        <references count="3">
          <reference field="5" count="1">
            <x v="36"/>
          </reference>
          <reference field="3" count="1" selected="false">
            <x v="3"/>
          </reference>
          <reference field="2" count="1" selected="false">
            <x v="1"/>
          </reference>
        </references>
      </pivotArea>
    </format>
    <format dxfId="1741">
      <pivotArea dataOnly="0" labelOnly="1" fieldPosition="0">
        <references count="3">
          <reference field="5" count="1">
            <x v="18"/>
          </reference>
          <reference field="3" count="1" selected="false">
            <x v="4"/>
          </reference>
          <reference field="2" count="1" selected="false">
            <x v="1"/>
          </reference>
        </references>
      </pivotArea>
    </format>
    <format dxfId="1742">
      <pivotArea dataOnly="0" labelOnly="1" fieldPosition="0">
        <references count="3">
          <reference field="5" count="1">
            <x v="23"/>
          </reference>
          <reference field="3" count="1" selected="false">
            <x v="3"/>
          </reference>
          <reference field="2" count="1" selected="false">
            <x v="2"/>
          </reference>
        </references>
      </pivotArea>
    </format>
    <format dxfId="1743">
      <pivotArea dataOnly="0" labelOnly="1" fieldPosition="0">
        <references count="3">
          <reference field="5" count="1">
            <x v="34"/>
          </reference>
          <reference field="3" count="1" selected="false">
            <x v="3"/>
          </reference>
          <reference field="2" count="1" selected="false">
            <x v="2"/>
          </reference>
        </references>
      </pivotArea>
    </format>
    <format dxfId="1744">
      <pivotArea dataOnly="0" labelOnly="1" fieldPosition="0">
        <references count="3">
          <reference field="5" count="1">
            <x v="35"/>
          </reference>
          <reference field="3" count="1" selected="false">
            <x v="3"/>
          </reference>
          <reference field="2" count="1" selected="false">
            <x v="2"/>
          </reference>
        </references>
      </pivotArea>
    </format>
    <format dxfId="1745">
      <pivotArea dataOnly="0" labelOnly="1" fieldPosition="0">
        <references count="3">
          <reference field="5" count="1">
            <x v="26"/>
          </reference>
          <reference field="3" count="1" selected="false">
            <x v="4"/>
          </reference>
          <reference field="2" count="1" selected="false">
            <x v="2"/>
          </reference>
        </references>
      </pivotArea>
    </format>
    <format dxfId="1746">
      <pivotArea dataOnly="0" labelOnly="1" fieldPosition="0">
        <references count="3">
          <reference field="5" count="1">
            <x v="17"/>
          </reference>
          <reference field="3" count="1" selected="false">
            <x v="3"/>
          </reference>
          <reference field="2" count="1" selected="false">
            <x v="3"/>
          </reference>
        </references>
      </pivotArea>
    </format>
    <format dxfId="1747">
      <pivotArea dataOnly="0" labelOnly="1" fieldPosition="0">
        <references count="3">
          <reference field="5" count="1">
            <x v="35"/>
          </reference>
          <reference field="3" count="1" selected="false">
            <x v="3"/>
          </reference>
          <reference field="2" count="1" selected="false">
            <x v="3"/>
          </reference>
        </references>
      </pivotArea>
    </format>
    <format dxfId="1748">
      <pivotArea dataOnly="0" labelOnly="1" fieldPosition="0">
        <references count="3">
          <reference field="5" count="1">
            <x v="36"/>
          </reference>
          <reference field="3" count="1" selected="false">
            <x v="3"/>
          </reference>
          <reference field="2" count="1" selected="false">
            <x v="3"/>
          </reference>
        </references>
      </pivotArea>
    </format>
    <format dxfId="1749">
      <pivotArea dataOnly="0" labelOnly="1" fieldPosition="0">
        <references count="3">
          <reference field="5" count="1">
            <x v="18"/>
          </reference>
          <reference field="3" count="1" selected="false">
            <x v="4"/>
          </reference>
          <reference field="2" count="1" selected="false">
            <x v="3"/>
          </reference>
        </references>
      </pivotArea>
    </format>
    <format dxfId="1750">
      <pivotArea dataOnly="0" labelOnly="1" fieldPosition="0">
        <references count="3">
          <reference field="5" count="1">
            <x v="17"/>
          </reference>
          <reference field="3" count="1" selected="false">
            <x v="3"/>
          </reference>
          <reference field="2" count="1" selected="false">
            <x v="4"/>
          </reference>
        </references>
      </pivotArea>
    </format>
    <format dxfId="1751">
      <pivotArea dataOnly="0" labelOnly="1" fieldPosition="0">
        <references count="3">
          <reference field="5" count="1">
            <x v="34"/>
          </reference>
          <reference field="3" count="1" selected="false">
            <x v="3"/>
          </reference>
          <reference field="2" count="1" selected="false">
            <x v="4"/>
          </reference>
        </references>
      </pivotArea>
    </format>
    <format dxfId="1752">
      <pivotArea dataOnly="0" labelOnly="1" fieldPosition="0">
        <references count="3">
          <reference field="5" count="1">
            <x v="35"/>
          </reference>
          <reference field="3" count="1" selected="false">
            <x v="3"/>
          </reference>
          <reference field="2" count="1" selected="false">
            <x v="4"/>
          </reference>
        </references>
      </pivotArea>
    </format>
    <format dxfId="1753">
      <pivotArea dataOnly="0" labelOnly="1" fieldPosition="0">
        <references count="3">
          <reference field="5" count="1">
            <x v="36"/>
          </reference>
          <reference field="3" count="1" selected="false">
            <x v="3"/>
          </reference>
          <reference field="2" count="1" selected="false">
            <x v="4"/>
          </reference>
        </references>
      </pivotArea>
    </format>
    <format dxfId="1754">
      <pivotArea dataOnly="0" labelOnly="1" fieldPosition="0">
        <references count="3">
          <reference field="5" count="1">
            <x v="34"/>
          </reference>
          <reference field="3" count="1" selected="false">
            <x v="3"/>
          </reference>
          <reference field="2" count="1" selected="false">
            <x v="5"/>
          </reference>
        </references>
      </pivotArea>
    </format>
    <format dxfId="1755">
      <pivotArea dataOnly="0" labelOnly="1" fieldPosition="0">
        <references count="3">
          <reference field="5" count="1">
            <x v="35"/>
          </reference>
          <reference field="3" count="1" selected="false">
            <x v="3"/>
          </reference>
          <reference field="2" count="1" selected="false">
            <x v="5"/>
          </reference>
        </references>
      </pivotArea>
    </format>
    <format dxfId="1756">
      <pivotArea dataOnly="0" labelOnly="1" fieldPosition="0">
        <references count="3">
          <reference field="5" count="1">
            <x v="36"/>
          </reference>
          <reference field="3" count="1" selected="false">
            <x v="3"/>
          </reference>
          <reference field="2" count="1" selected="false">
            <x v="5"/>
          </reference>
        </references>
      </pivotArea>
    </format>
    <format dxfId="1757">
      <pivotArea dataOnly="0" labelOnly="1" fieldPosition="0">
        <references count="3">
          <reference field="5" count="1">
            <x v="20"/>
          </reference>
          <reference field="3" count="1" selected="false">
            <x v="3"/>
          </reference>
          <reference field="2" count="1" selected="false">
            <x v="6"/>
          </reference>
        </references>
      </pivotArea>
    </format>
    <format dxfId="1758">
      <pivotArea dataOnly="0" labelOnly="1" fieldPosition="0">
        <references count="3">
          <reference field="5" count="1">
            <x v="34"/>
          </reference>
          <reference field="3" count="1" selected="false">
            <x v="3"/>
          </reference>
          <reference field="2" count="1" selected="false">
            <x v="6"/>
          </reference>
        </references>
      </pivotArea>
    </format>
    <format dxfId="1759">
      <pivotArea dataOnly="0" labelOnly="1" fieldPosition="0">
        <references count="3">
          <reference field="5" count="1">
            <x v="35"/>
          </reference>
          <reference field="3" count="1" selected="false">
            <x v="3"/>
          </reference>
          <reference field="2" count="1" selected="false">
            <x v="6"/>
          </reference>
        </references>
      </pivotArea>
    </format>
    <format dxfId="1760">
      <pivotArea dataOnly="0" labelOnly="1" fieldPosition="0">
        <references count="3">
          <reference field="5" count="1">
            <x v="36"/>
          </reference>
          <reference field="3" count="1" selected="false">
            <x v="3"/>
          </reference>
          <reference field="2" count="1" selected="false">
            <x v="6"/>
          </reference>
        </references>
      </pivotArea>
    </format>
    <format dxfId="1761">
      <pivotArea dataOnly="0" labelOnly="1" fieldPosition="0">
        <references count="3">
          <reference field="5" count="1">
            <x v="18"/>
          </reference>
          <reference field="3" count="1" selected="false">
            <x v="4"/>
          </reference>
          <reference field="2" count="1" selected="false">
            <x v="6"/>
          </reference>
        </references>
      </pivotArea>
    </format>
    <format dxfId="1762">
      <pivotArea dataOnly="0" labelOnly="1" fieldPosition="0">
        <references count="4">
          <reference field="6" count="1">
            <x v="28"/>
          </reference>
          <reference field="5" count="1" selected="false">
            <x v="16"/>
          </reference>
          <reference field="3" count="1" selected="false">
            <x v="3"/>
          </reference>
          <reference field="2" count="1" selected="false">
            <x v="0"/>
          </reference>
        </references>
      </pivotArea>
    </format>
    <format dxfId="1763">
      <pivotArea dataOnly="0" labelOnly="1" fieldPosition="0">
        <references count="4">
          <reference field="6" count="1">
            <x v="29"/>
          </reference>
          <reference field="5" count="1" selected="false">
            <x v="21"/>
          </reference>
          <reference field="3" count="1" selected="false">
            <x v="3"/>
          </reference>
          <reference field="2" count="1" selected="false">
            <x v="0"/>
          </reference>
        </references>
      </pivotArea>
    </format>
    <format dxfId="1764">
      <pivotArea dataOnly="0" labelOnly="1" fieldPosition="0">
        <references count="4">
          <reference field="6" count="1">
            <x v="29"/>
          </reference>
          <reference field="5" count="1" selected="false">
            <x v="22"/>
          </reference>
          <reference field="3" count="1" selected="false">
            <x v="3"/>
          </reference>
          <reference field="2" count="1" selected="false">
            <x v="0"/>
          </reference>
        </references>
      </pivotArea>
    </format>
    <format dxfId="1765">
      <pivotArea dataOnly="0" labelOnly="1" fieldPosition="0">
        <references count="4">
          <reference field="6" count="1">
            <x v="26"/>
          </reference>
          <reference field="5" count="1" selected="false">
            <x v="34"/>
          </reference>
          <reference field="3" count="1" selected="false">
            <x v="3"/>
          </reference>
          <reference field="2" count="1" selected="false">
            <x v="0"/>
          </reference>
        </references>
      </pivotArea>
    </format>
    <format dxfId="1766">
      <pivotArea dataOnly="0" labelOnly="1" fieldPosition="0">
        <references count="4">
          <reference field="6" count="1">
            <x v="25"/>
          </reference>
          <reference field="5" count="1" selected="false">
            <x v="35"/>
          </reference>
          <reference field="3" count="1" selected="false">
            <x v="3"/>
          </reference>
          <reference field="2" count="1" selected="false">
            <x v="0"/>
          </reference>
        </references>
      </pivotArea>
    </format>
    <format dxfId="1767">
      <pivotArea dataOnly="0" labelOnly="1" fieldPosition="0">
        <references count="4">
          <reference field="6" count="1">
            <x v="27"/>
          </reference>
          <reference field="5" count="1" selected="false">
            <x v="36"/>
          </reference>
          <reference field="3" count="1" selected="false">
            <x v="3"/>
          </reference>
          <reference field="2" count="1" selected="false">
            <x v="0"/>
          </reference>
        </references>
      </pivotArea>
    </format>
    <format dxfId="1768">
      <pivotArea dataOnly="0" labelOnly="1" fieldPosition="0">
        <references count="4">
          <reference field="6" count="1">
            <x v="35"/>
          </reference>
          <reference field="5" count="1" selected="false">
            <x v="19"/>
          </reference>
          <reference field="3" count="1" selected="false">
            <x v="4"/>
          </reference>
          <reference field="2" count="1" selected="false">
            <x v="0"/>
          </reference>
        </references>
      </pivotArea>
    </format>
    <format dxfId="1769">
      <pivotArea dataOnly="0" labelOnly="1" fieldPosition="0">
        <references count="4">
          <reference field="6" count="1">
            <x v="31"/>
          </reference>
          <reference field="5" count="1" selected="false">
            <x v="17"/>
          </reference>
          <reference field="3" count="1" selected="false">
            <x v="3"/>
          </reference>
          <reference field="2" count="1" selected="false">
            <x v="1"/>
          </reference>
        </references>
      </pivotArea>
    </format>
    <format dxfId="1770">
      <pivotArea dataOnly="0" labelOnly="1" fieldPosition="0">
        <references count="4">
          <reference field="6" count="1">
            <x v="30"/>
          </reference>
          <reference field="5" count="1" selected="false">
            <x v="23"/>
          </reference>
          <reference field="3" count="1" selected="false">
            <x v="3"/>
          </reference>
          <reference field="2" count="1" selected="false">
            <x v="1"/>
          </reference>
        </references>
      </pivotArea>
    </format>
    <format dxfId="1771">
      <pivotArea dataOnly="0" labelOnly="1" fieldPosition="0">
        <references count="4">
          <reference field="6" count="1">
            <x v="26"/>
          </reference>
          <reference field="5" count="1" selected="false">
            <x v="34"/>
          </reference>
          <reference field="3" count="1" selected="false">
            <x v="3"/>
          </reference>
          <reference field="2" count="1" selected="false">
            <x v="1"/>
          </reference>
        </references>
      </pivotArea>
    </format>
    <format dxfId="1772">
      <pivotArea dataOnly="0" labelOnly="1" fieldPosition="0">
        <references count="4">
          <reference field="6" count="1">
            <x v="27"/>
          </reference>
          <reference field="5" count="1" selected="false">
            <x v="36"/>
          </reference>
          <reference field="3" count="1" selected="false">
            <x v="3"/>
          </reference>
          <reference field="2" count="1" selected="false">
            <x v="1"/>
          </reference>
        </references>
      </pivotArea>
    </format>
    <format dxfId="1773">
      <pivotArea dataOnly="0" labelOnly="1" fieldPosition="0">
        <references count="4">
          <reference field="6" count="1">
            <x v="36"/>
          </reference>
          <reference field="5" count="1" selected="false">
            <x v="18"/>
          </reference>
          <reference field="3" count="1" selected="false">
            <x v="4"/>
          </reference>
          <reference field="2" count="1" selected="false">
            <x v="1"/>
          </reference>
        </references>
      </pivotArea>
    </format>
    <format dxfId="1774">
      <pivotArea dataOnly="0" labelOnly="1" fieldPosition="0">
        <references count="4">
          <reference field="6" count="1">
            <x v="30"/>
          </reference>
          <reference field="5" count="1" selected="false">
            <x v="23"/>
          </reference>
          <reference field="3" count="1" selected="false">
            <x v="3"/>
          </reference>
          <reference field="2" count="1" selected="false">
            <x v="2"/>
          </reference>
        </references>
      </pivotArea>
    </format>
    <format dxfId="1775">
      <pivotArea dataOnly="0" labelOnly="1" fieldPosition="0">
        <references count="4">
          <reference field="6" count="1">
            <x v="26"/>
          </reference>
          <reference field="5" count="1" selected="false">
            <x v="34"/>
          </reference>
          <reference field="3" count="1" selected="false">
            <x v="3"/>
          </reference>
          <reference field="2" count="1" selected="false">
            <x v="2"/>
          </reference>
        </references>
      </pivotArea>
    </format>
    <format dxfId="1776">
      <pivotArea dataOnly="0" labelOnly="1" fieldPosition="0">
        <references count="4">
          <reference field="6" count="1">
            <x v="25"/>
          </reference>
          <reference field="5" count="1" selected="false">
            <x v="35"/>
          </reference>
          <reference field="3" count="1" selected="false">
            <x v="3"/>
          </reference>
          <reference field="2" count="1" selected="false">
            <x v="2"/>
          </reference>
        </references>
      </pivotArea>
    </format>
    <format dxfId="1777">
      <pivotArea dataOnly="0" labelOnly="1" fieldPosition="0">
        <references count="4">
          <reference field="6" count="1">
            <x v="37"/>
          </reference>
          <reference field="5" count="1" selected="false">
            <x v="26"/>
          </reference>
          <reference field="3" count="1" selected="false">
            <x v="4"/>
          </reference>
          <reference field="2" count="1" selected="false">
            <x v="2"/>
          </reference>
        </references>
      </pivotArea>
    </format>
    <format dxfId="1778">
      <pivotArea dataOnly="0" labelOnly="1" fieldPosition="0">
        <references count="4">
          <reference field="6" count="1">
            <x v="31"/>
          </reference>
          <reference field="5" count="1" selected="false">
            <x v="17"/>
          </reference>
          <reference field="3" count="1" selected="false">
            <x v="3"/>
          </reference>
          <reference field="2" count="1" selected="false">
            <x v="3"/>
          </reference>
        </references>
      </pivotArea>
    </format>
    <format dxfId="1779">
      <pivotArea dataOnly="0" labelOnly="1" fieldPosition="0">
        <references count="4">
          <reference field="6" count="1">
            <x v="25"/>
          </reference>
          <reference field="5" count="1" selected="false">
            <x v="35"/>
          </reference>
          <reference field="3" count="1" selected="false">
            <x v="3"/>
          </reference>
          <reference field="2" count="1" selected="false">
            <x v="3"/>
          </reference>
        </references>
      </pivotArea>
    </format>
    <format dxfId="1780">
      <pivotArea dataOnly="0" labelOnly="1" fieldPosition="0">
        <references count="4">
          <reference field="6" count="1">
            <x v="27"/>
          </reference>
          <reference field="5" count="1" selected="false">
            <x v="36"/>
          </reference>
          <reference field="3" count="1" selected="false">
            <x v="3"/>
          </reference>
          <reference field="2" count="1" selected="false">
            <x v="3"/>
          </reference>
        </references>
      </pivotArea>
    </format>
    <format dxfId="1781">
      <pivotArea dataOnly="0" labelOnly="1" fieldPosition="0">
        <references count="4">
          <reference field="6" count="1">
            <x v="36"/>
          </reference>
          <reference field="5" count="1" selected="false">
            <x v="18"/>
          </reference>
          <reference field="3" count="1" selected="false">
            <x v="4"/>
          </reference>
          <reference field="2" count="1" selected="false">
            <x v="3"/>
          </reference>
        </references>
      </pivotArea>
    </format>
    <format dxfId="1782">
      <pivotArea dataOnly="0" labelOnly="1" fieldPosition="0">
        <references count="4">
          <reference field="6" count="1">
            <x v="31"/>
          </reference>
          <reference field="5" count="1" selected="false">
            <x v="17"/>
          </reference>
          <reference field="3" count="1" selected="false">
            <x v="3"/>
          </reference>
          <reference field="2" count="1" selected="false">
            <x v="4"/>
          </reference>
        </references>
      </pivotArea>
    </format>
    <format dxfId="1783">
      <pivotArea dataOnly="0" labelOnly="1" fieldPosition="0">
        <references count="4">
          <reference field="6" count="1">
            <x v="26"/>
          </reference>
          <reference field="5" count="1" selected="false">
            <x v="34"/>
          </reference>
          <reference field="3" count="1" selected="false">
            <x v="3"/>
          </reference>
          <reference field="2" count="1" selected="false">
            <x v="4"/>
          </reference>
        </references>
      </pivotArea>
    </format>
    <format dxfId="1784">
      <pivotArea dataOnly="0" labelOnly="1" fieldPosition="0">
        <references count="4">
          <reference field="6" count="1">
            <x v="25"/>
          </reference>
          <reference field="5" count="1" selected="false">
            <x v="35"/>
          </reference>
          <reference field="3" count="1" selected="false">
            <x v="3"/>
          </reference>
          <reference field="2" count="1" selected="false">
            <x v="4"/>
          </reference>
        </references>
      </pivotArea>
    </format>
    <format dxfId="1785">
      <pivotArea dataOnly="0" labelOnly="1" fieldPosition="0">
        <references count="4">
          <reference field="6" count="1">
            <x v="27"/>
          </reference>
          <reference field="5" count="1" selected="false">
            <x v="36"/>
          </reference>
          <reference field="3" count="1" selected="false">
            <x v="3"/>
          </reference>
          <reference field="2" count="1" selected="false">
            <x v="4"/>
          </reference>
        </references>
      </pivotArea>
    </format>
    <format dxfId="1786">
      <pivotArea dataOnly="0" labelOnly="1" fieldPosition="0">
        <references count="4">
          <reference field="6" count="1">
            <x v="26"/>
          </reference>
          <reference field="5" count="1" selected="false">
            <x v="34"/>
          </reference>
          <reference field="3" count="1" selected="false">
            <x v="3"/>
          </reference>
          <reference field="2" count="1" selected="false">
            <x v="5"/>
          </reference>
        </references>
      </pivotArea>
    </format>
    <format dxfId="1787">
      <pivotArea dataOnly="0" labelOnly="1" fieldPosition="0">
        <references count="4">
          <reference field="6" count="1">
            <x v="25"/>
          </reference>
          <reference field="5" count="1" selected="false">
            <x v="35"/>
          </reference>
          <reference field="3" count="1" selected="false">
            <x v="3"/>
          </reference>
          <reference field="2" count="1" selected="false">
            <x v="5"/>
          </reference>
        </references>
      </pivotArea>
    </format>
    <format dxfId="1788">
      <pivotArea dataOnly="0" labelOnly="1" fieldPosition="0">
        <references count="4">
          <reference field="6" count="1">
            <x v="27"/>
          </reference>
          <reference field="5" count="1" selected="false">
            <x v="36"/>
          </reference>
          <reference field="3" count="1" selected="false">
            <x v="3"/>
          </reference>
          <reference field="2" count="1" selected="false">
            <x v="5"/>
          </reference>
        </references>
      </pivotArea>
    </format>
    <format dxfId="1789">
      <pivotArea dataOnly="0" labelOnly="1" fieldPosition="0">
        <references count="4">
          <reference field="6" count="1">
            <x v="32"/>
          </reference>
          <reference field="5" count="1" selected="false">
            <x v="20"/>
          </reference>
          <reference field="3" count="1" selected="false">
            <x v="3"/>
          </reference>
          <reference field="2" count="1" selected="false">
            <x v="6"/>
          </reference>
        </references>
      </pivotArea>
    </format>
    <format dxfId="1790">
      <pivotArea dataOnly="0" labelOnly="1" fieldPosition="0">
        <references count="4">
          <reference field="6" count="1">
            <x v="26"/>
          </reference>
          <reference field="5" count="1" selected="false">
            <x v="34"/>
          </reference>
          <reference field="3" count="1" selected="false">
            <x v="3"/>
          </reference>
          <reference field="2" count="1" selected="false">
            <x v="6"/>
          </reference>
        </references>
      </pivotArea>
    </format>
    <format dxfId="1791">
      <pivotArea dataOnly="0" labelOnly="1" fieldPosition="0">
        <references count="4">
          <reference field="6" count="1">
            <x v="25"/>
          </reference>
          <reference field="5" count="1" selected="false">
            <x v="35"/>
          </reference>
          <reference field="3" count="1" selected="false">
            <x v="3"/>
          </reference>
          <reference field="2" count="1" selected="false">
            <x v="6"/>
          </reference>
        </references>
      </pivotArea>
    </format>
    <format dxfId="1792">
      <pivotArea dataOnly="0" labelOnly="1" fieldPosition="0">
        <references count="4">
          <reference field="6" count="1">
            <x v="27"/>
          </reference>
          <reference field="5" count="1" selected="false">
            <x v="36"/>
          </reference>
          <reference field="3" count="1" selected="false">
            <x v="3"/>
          </reference>
          <reference field="2" count="1" selected="false">
            <x v="6"/>
          </reference>
        </references>
      </pivotArea>
    </format>
    <format dxfId="1793">
      <pivotArea dataOnly="0" labelOnly="1" fieldPosition="0">
        <references count="4">
          <reference field="6" count="1">
            <x v="36"/>
          </reference>
          <reference field="5" count="1" selected="false">
            <x v="18"/>
          </reference>
          <reference field="3" count="1" selected="false">
            <x v="4"/>
          </reference>
          <reference field="2" count="1" selected="false">
            <x v="6"/>
          </reference>
        </references>
      </pivotArea>
    </format>
    <format dxfId="1794">
      <pivotArea dataOnly="0" labelOnly="1" fieldPosition="0">
        <references count="5">
          <reference field="8" count="1">
            <x v="103"/>
          </reference>
          <reference field="6" count="1" selected="false">
            <x v="28"/>
          </reference>
          <reference field="5" count="1" selected="false">
            <x v="16"/>
          </reference>
          <reference field="3" count="1" selected="false">
            <x v="3"/>
          </reference>
          <reference field="2" count="1" selected="false">
            <x v="0"/>
          </reference>
        </references>
      </pivotArea>
    </format>
    <format dxfId="1795">
      <pivotArea dataOnly="0" labelOnly="1" fieldPosition="0">
        <references count="5">
          <reference field="8" count="1">
            <x v="34"/>
          </reference>
          <reference field="6" count="1" selected="false">
            <x v="29"/>
          </reference>
          <reference field="5" count="1" selected="false">
            <x v="21"/>
          </reference>
          <reference field="3" count="1" selected="false">
            <x v="3"/>
          </reference>
          <reference field="2" count="1" selected="false">
            <x v="0"/>
          </reference>
        </references>
      </pivotArea>
    </format>
    <format dxfId="1796">
      <pivotArea dataOnly="0" labelOnly="1" fieldPosition="0">
        <references count="5">
          <reference field="8" count="1">
            <x v="22"/>
          </reference>
          <reference field="6" count="1" selected="false">
            <x v="29"/>
          </reference>
          <reference field="5" count="1" selected="false">
            <x v="22"/>
          </reference>
          <reference field="3" count="1" selected="false">
            <x v="3"/>
          </reference>
          <reference field="2" count="1" selected="false">
            <x v="0"/>
          </reference>
        </references>
      </pivotArea>
    </format>
    <format dxfId="1797">
      <pivotArea dataOnly="0" labelOnly="1" fieldPosition="0">
        <references count="5">
          <reference field="8" count="1">
            <x v="33"/>
          </reference>
          <reference field="6" count="1" selected="false">
            <x v="29"/>
          </reference>
          <reference field="5" count="1" selected="false">
            <x v="22"/>
          </reference>
          <reference field="3" count="1" selected="false">
            <x v="3"/>
          </reference>
          <reference field="2" count="1" selected="false">
            <x v="0"/>
          </reference>
        </references>
      </pivotArea>
    </format>
    <format dxfId="1798">
      <pivotArea dataOnly="0" labelOnly="1" fieldPosition="0">
        <references count="5">
          <reference field="8" count="1">
            <x v="35"/>
          </reference>
          <reference field="6" count="1" selected="false">
            <x v="29"/>
          </reference>
          <reference field="5" count="1" selected="false">
            <x v="22"/>
          </reference>
          <reference field="3" count="1" selected="false">
            <x v="3"/>
          </reference>
          <reference field="2" count="1" selected="false">
            <x v="0"/>
          </reference>
        </references>
      </pivotArea>
    </format>
    <format dxfId="1799">
      <pivotArea dataOnly="0" labelOnly="1" fieldPosition="0">
        <references count="5">
          <reference field="8" count="1">
            <x v="82"/>
          </reference>
          <reference field="6" count="1" selected="false">
            <x v="26"/>
          </reference>
          <reference field="5" count="1" selected="false">
            <x v="34"/>
          </reference>
          <reference field="3" count="1" selected="false">
            <x v="3"/>
          </reference>
          <reference field="2" count="1" selected="false">
            <x v="0"/>
          </reference>
        </references>
      </pivotArea>
    </format>
    <format dxfId="1800">
      <pivotArea dataOnly="0" labelOnly="1" fieldPosition="0">
        <references count="5">
          <reference field="8" count="1">
            <x v="84"/>
          </reference>
          <reference field="6" count="1" selected="false">
            <x v="26"/>
          </reference>
          <reference field="5" count="1" selected="false">
            <x v="34"/>
          </reference>
          <reference field="3" count="1" selected="false">
            <x v="3"/>
          </reference>
          <reference field="2" count="1" selected="false">
            <x v="0"/>
          </reference>
        </references>
      </pivotArea>
    </format>
    <format dxfId="1801">
      <pivotArea dataOnly="0" labelOnly="1" fieldPosition="0">
        <references count="5">
          <reference field="8" count="1">
            <x v="83"/>
          </reference>
          <reference field="6" count="1" selected="false">
            <x v="25"/>
          </reference>
          <reference field="5" count="1" selected="false">
            <x v="35"/>
          </reference>
          <reference field="3" count="1" selected="false">
            <x v="3"/>
          </reference>
          <reference field="2" count="1" selected="false">
            <x v="0"/>
          </reference>
        </references>
      </pivotArea>
    </format>
    <format dxfId="1802">
      <pivotArea dataOnly="0" labelOnly="1" fieldPosition="0">
        <references count="5">
          <reference field="8" count="1">
            <x v="85"/>
          </reference>
          <reference field="6" count="1" selected="false">
            <x v="27"/>
          </reference>
          <reference field="5" count="1" selected="false">
            <x v="36"/>
          </reference>
          <reference field="3" count="1" selected="false">
            <x v="3"/>
          </reference>
          <reference field="2" count="1" selected="false">
            <x v="0"/>
          </reference>
        </references>
      </pivotArea>
    </format>
    <format dxfId="1803">
      <pivotArea dataOnly="0" labelOnly="1" fieldPosition="0">
        <references count="5">
          <reference field="8" count="1">
            <x v="37"/>
          </reference>
          <reference field="6" count="1" selected="false">
            <x v="35"/>
          </reference>
          <reference field="5" count="1" selected="false">
            <x v="19"/>
          </reference>
          <reference field="3" count="1" selected="false">
            <x v="4"/>
          </reference>
          <reference field="2" count="1" selected="false">
            <x v="0"/>
          </reference>
        </references>
      </pivotArea>
    </format>
    <format dxfId="1804">
      <pivotArea dataOnly="0" labelOnly="1" fieldPosition="0">
        <references count="5">
          <reference field="8" count="1">
            <x v="74"/>
          </reference>
          <reference field="6" count="1" selected="false">
            <x v="31"/>
          </reference>
          <reference field="5" count="1" selected="false">
            <x v="17"/>
          </reference>
          <reference field="3" count="1" selected="false">
            <x v="3"/>
          </reference>
          <reference field="2" count="1" selected="false">
            <x v="1"/>
          </reference>
        </references>
      </pivotArea>
    </format>
    <format dxfId="1805">
      <pivotArea dataOnly="0" labelOnly="1" fieldPosition="0">
        <references count="5">
          <reference field="8" count="1">
            <x v="73"/>
          </reference>
          <reference field="6" count="1" selected="false">
            <x v="30"/>
          </reference>
          <reference field="5" count="1" selected="false">
            <x v="23"/>
          </reference>
          <reference field="3" count="1" selected="false">
            <x v="3"/>
          </reference>
          <reference field="2" count="1" selected="false">
            <x v="1"/>
          </reference>
        </references>
      </pivotArea>
    </format>
    <format dxfId="1806">
      <pivotArea dataOnly="0" labelOnly="1" fieldPosition="0">
        <references count="5">
          <reference field="8" count="1">
            <x v="71"/>
          </reference>
          <reference field="6" count="1" selected="false">
            <x v="26"/>
          </reference>
          <reference field="5" count="1" selected="false">
            <x v="34"/>
          </reference>
          <reference field="3" count="1" selected="false">
            <x v="3"/>
          </reference>
          <reference field="2" count="1" selected="false">
            <x v="1"/>
          </reference>
        </references>
      </pivotArea>
    </format>
    <format dxfId="1807">
      <pivotArea dataOnly="0" labelOnly="1" fieldPosition="0">
        <references count="5">
          <reference field="8" count="1">
            <x v="115"/>
          </reference>
          <reference field="6" count="1" selected="false">
            <x v="27"/>
          </reference>
          <reference field="5" count="1" selected="false">
            <x v="36"/>
          </reference>
          <reference field="3" count="1" selected="false">
            <x v="3"/>
          </reference>
          <reference field="2" count="1" selected="false">
            <x v="1"/>
          </reference>
        </references>
      </pivotArea>
    </format>
    <format dxfId="1808">
      <pivotArea dataOnly="0" labelOnly="1" fieldPosition="0">
        <references count="5">
          <reference field="8" count="1">
            <x v="29"/>
          </reference>
          <reference field="6" count="1" selected="false">
            <x v="36"/>
          </reference>
          <reference field="5" count="1" selected="false">
            <x v="18"/>
          </reference>
          <reference field="3" count="1" selected="false">
            <x v="4"/>
          </reference>
          <reference field="2" count="1" selected="false">
            <x v="1"/>
          </reference>
        </references>
      </pivotArea>
    </format>
    <format dxfId="1809">
      <pivotArea dataOnly="0" labelOnly="1" fieldPosition="0">
        <references count="5">
          <reference field="8" count="1">
            <x v="47"/>
          </reference>
          <reference field="6" count="1" selected="false">
            <x v="30"/>
          </reference>
          <reference field="5" count="1" selected="false">
            <x v="23"/>
          </reference>
          <reference field="3" count="1" selected="false">
            <x v="3"/>
          </reference>
          <reference field="2" count="1" selected="false">
            <x v="2"/>
          </reference>
        </references>
      </pivotArea>
    </format>
    <format dxfId="1810">
      <pivotArea dataOnly="0" labelOnly="1" fieldPosition="0">
        <references count="5">
          <reference field="8" count="1">
            <x v="43"/>
          </reference>
          <reference field="6" count="1" selected="false">
            <x v="26"/>
          </reference>
          <reference field="5" count="1" selected="false">
            <x v="34"/>
          </reference>
          <reference field="3" count="1" selected="false">
            <x v="3"/>
          </reference>
          <reference field="2" count="1" selected="false">
            <x v="2"/>
          </reference>
        </references>
      </pivotArea>
    </format>
    <format dxfId="1811">
      <pivotArea dataOnly="0" labelOnly="1" fieldPosition="0">
        <references count="5">
          <reference field="8" count="1">
            <x v="102"/>
          </reference>
          <reference field="6" count="1" selected="false">
            <x v="25"/>
          </reference>
          <reference field="5" count="1" selected="false">
            <x v="35"/>
          </reference>
          <reference field="3" count="1" selected="false">
            <x v="3"/>
          </reference>
          <reference field="2" count="1" selected="false">
            <x v="2"/>
          </reference>
        </references>
      </pivotArea>
    </format>
    <format dxfId="1812">
      <pivotArea dataOnly="0" labelOnly="1" fieldPosition="0">
        <references count="5">
          <reference field="8" count="1">
            <x v="46"/>
          </reference>
          <reference field="6" count="1" selected="false">
            <x v="37"/>
          </reference>
          <reference field="5" count="1" selected="false">
            <x v="26"/>
          </reference>
          <reference field="3" count="1" selected="false">
            <x v="4"/>
          </reference>
          <reference field="2" count="1" selected="false">
            <x v="2"/>
          </reference>
        </references>
      </pivotArea>
    </format>
    <format dxfId="1813">
      <pivotArea dataOnly="0" labelOnly="1" fieldPosition="0">
        <references count="5">
          <reference field="8" count="1">
            <x v="49"/>
          </reference>
          <reference field="6" count="1" selected="false">
            <x v="31"/>
          </reference>
          <reference field="5" count="1" selected="false">
            <x v="17"/>
          </reference>
          <reference field="3" count="1" selected="false">
            <x v="3"/>
          </reference>
          <reference field="2" count="1" selected="false">
            <x v="3"/>
          </reference>
        </references>
      </pivotArea>
    </format>
    <format dxfId="1814">
      <pivotArea dataOnly="0" labelOnly="1" fieldPosition="0">
        <references count="5">
          <reference field="8" count="1">
            <x v="93"/>
          </reference>
          <reference field="6" count="1" selected="false">
            <x v="25"/>
          </reference>
          <reference field="5" count="1" selected="false">
            <x v="35"/>
          </reference>
          <reference field="3" count="1" selected="false">
            <x v="3"/>
          </reference>
          <reference field="2" count="1" selected="false">
            <x v="3"/>
          </reference>
        </references>
      </pivotArea>
    </format>
    <format dxfId="1815">
      <pivotArea dataOnly="0" labelOnly="1" fieldPosition="0">
        <references count="5">
          <reference field="8" count="1">
            <x v="94"/>
          </reference>
          <reference field="6" count="1" selected="false">
            <x v="27"/>
          </reference>
          <reference field="5" count="1" selected="false">
            <x v="36"/>
          </reference>
          <reference field="3" count="1" selected="false">
            <x v="3"/>
          </reference>
          <reference field="2" count="1" selected="false">
            <x v="3"/>
          </reference>
        </references>
      </pivotArea>
    </format>
    <format dxfId="1816">
      <pivotArea dataOnly="0" labelOnly="1" fieldPosition="0">
        <references count="5">
          <reference field="8" count="1">
            <x v="14"/>
          </reference>
          <reference field="6" count="1" selected="false">
            <x v="36"/>
          </reference>
          <reference field="5" count="1" selected="false">
            <x v="18"/>
          </reference>
          <reference field="3" count="1" selected="false">
            <x v="4"/>
          </reference>
          <reference field="2" count="1" selected="false">
            <x v="3"/>
          </reference>
        </references>
      </pivotArea>
    </format>
    <format dxfId="1817">
      <pivotArea dataOnly="0" labelOnly="1" fieldPosition="0">
        <references count="5">
          <reference field="8" count="1">
            <x v="48"/>
          </reference>
          <reference field="6" count="1" selected="false">
            <x v="31"/>
          </reference>
          <reference field="5" count="1" selected="false">
            <x v="17"/>
          </reference>
          <reference field="3" count="1" selected="false">
            <x v="3"/>
          </reference>
          <reference field="2" count="1" selected="false">
            <x v="4"/>
          </reference>
        </references>
      </pivotArea>
    </format>
    <format dxfId="1818">
      <pivotArea dataOnly="0" labelOnly="1" fieldPosition="0">
        <references count="5">
          <reference field="8" count="1">
            <x v="56"/>
          </reference>
          <reference field="6" count="1" selected="false">
            <x v="26"/>
          </reference>
          <reference field="5" count="1" selected="false">
            <x v="34"/>
          </reference>
          <reference field="3" count="1" selected="false">
            <x v="3"/>
          </reference>
          <reference field="2" count="1" selected="false">
            <x v="4"/>
          </reference>
        </references>
      </pivotArea>
    </format>
    <format dxfId="1819">
      <pivotArea dataOnly="0" labelOnly="1" fieldPosition="0">
        <references count="5">
          <reference field="8" count="1">
            <x v="107"/>
          </reference>
          <reference field="6" count="1" selected="false">
            <x v="25"/>
          </reference>
          <reference field="5" count="1" selected="false">
            <x v="35"/>
          </reference>
          <reference field="3" count="1" selected="false">
            <x v="3"/>
          </reference>
          <reference field="2" count="1" selected="false">
            <x v="4"/>
          </reference>
        </references>
      </pivotArea>
    </format>
    <format dxfId="1820">
      <pivotArea dataOnly="0" labelOnly="1" fieldPosition="0">
        <references count="5">
          <reference field="8" count="1">
            <x v="108"/>
          </reference>
          <reference field="6" count="1" selected="false">
            <x v="27"/>
          </reference>
          <reference field="5" count="1" selected="false">
            <x v="36"/>
          </reference>
          <reference field="3" count="1" selected="false">
            <x v="3"/>
          </reference>
          <reference field="2" count="1" selected="false">
            <x v="4"/>
          </reference>
        </references>
      </pivotArea>
    </format>
    <format dxfId="1821">
      <pivotArea dataOnly="0" labelOnly="1" fieldPosition="0">
        <references count="5">
          <reference field="8" count="1">
            <x v="20"/>
          </reference>
          <reference field="6" count="1" selected="false">
            <x v="26"/>
          </reference>
          <reference field="5" count="1" selected="false">
            <x v="34"/>
          </reference>
          <reference field="3" count="1" selected="false">
            <x v="3"/>
          </reference>
          <reference field="2" count="1" selected="false">
            <x v="5"/>
          </reference>
        </references>
      </pivotArea>
    </format>
    <format dxfId="1822">
      <pivotArea dataOnly="0" labelOnly="1" fieldPosition="0">
        <references count="5">
          <reference field="8" count="1">
            <x v="98"/>
          </reference>
          <reference field="6" count="1" selected="false">
            <x v="25"/>
          </reference>
          <reference field="5" count="1" selected="false">
            <x v="35"/>
          </reference>
          <reference field="3" count="1" selected="false">
            <x v="3"/>
          </reference>
          <reference field="2" count="1" selected="false">
            <x v="5"/>
          </reference>
        </references>
      </pivotArea>
    </format>
    <format dxfId="1823">
      <pivotArea dataOnly="0" labelOnly="1" fieldPosition="0">
        <references count="5">
          <reference field="8" count="1">
            <x v="99"/>
          </reference>
          <reference field="6" count="1" selected="false">
            <x v="27"/>
          </reference>
          <reference field="5" count="1" selected="false">
            <x v="36"/>
          </reference>
          <reference field="3" count="1" selected="false">
            <x v="3"/>
          </reference>
          <reference field="2" count="1" selected="false">
            <x v="5"/>
          </reference>
        </references>
      </pivotArea>
    </format>
    <format dxfId="1824">
      <pivotArea dataOnly="0" labelOnly="1" fieldPosition="0">
        <references count="5">
          <reference field="8" count="1">
            <x v="50"/>
          </reference>
          <reference field="6" count="1" selected="false">
            <x v="32"/>
          </reference>
          <reference field="5" count="1" selected="false">
            <x v="20"/>
          </reference>
          <reference field="3" count="1" selected="false">
            <x v="3"/>
          </reference>
          <reference field="2" count="1" selected="false">
            <x v="6"/>
          </reference>
        </references>
      </pivotArea>
    </format>
    <format dxfId="1825">
      <pivotArea dataOnly="0" labelOnly="1" fieldPosition="0">
        <references count="5">
          <reference field="8" count="1">
            <x v="61"/>
          </reference>
          <reference field="6" count="1" selected="false">
            <x v="26"/>
          </reference>
          <reference field="5" count="1" selected="false">
            <x v="34"/>
          </reference>
          <reference field="3" count="1" selected="false">
            <x v="3"/>
          </reference>
          <reference field="2" count="1" selected="false">
            <x v="6"/>
          </reference>
        </references>
      </pivotArea>
    </format>
    <format dxfId="1826">
      <pivotArea dataOnly="0" labelOnly="1" fieldPosition="0">
        <references count="5">
          <reference field="8" count="1">
            <x v="110"/>
          </reference>
          <reference field="6" count="1" selected="false">
            <x v="25"/>
          </reference>
          <reference field="5" count="1" selected="false">
            <x v="35"/>
          </reference>
          <reference field="3" count="1" selected="false">
            <x v="3"/>
          </reference>
          <reference field="2" count="1" selected="false">
            <x v="6"/>
          </reference>
        </references>
      </pivotArea>
    </format>
    <format dxfId="1827">
      <pivotArea dataOnly="0" labelOnly="1" fieldPosition="0">
        <references count="5">
          <reference field="8" count="1">
            <x v="111"/>
          </reference>
          <reference field="6" count="1" selected="false">
            <x v="27"/>
          </reference>
          <reference field="5" count="1" selected="false">
            <x v="36"/>
          </reference>
          <reference field="3" count="1" selected="false">
            <x v="3"/>
          </reference>
          <reference field="2" count="1" selected="false">
            <x v="6"/>
          </reference>
        </references>
      </pivotArea>
    </format>
    <format dxfId="1828">
      <pivotArea dataOnly="0" labelOnly="1" fieldPosition="0">
        <references count="5">
          <reference field="8" count="1">
            <x v="65"/>
          </reference>
          <reference field="6" count="1" selected="false">
            <x v="36"/>
          </reference>
          <reference field="5" count="1" selected="false">
            <x v="18"/>
          </reference>
          <reference field="3" count="1" selected="false">
            <x v="4"/>
          </reference>
          <reference field="2" count="1" selected="false">
            <x v="6"/>
          </reference>
        </references>
      </pivotArea>
    </format>
    <format dxfId="1829">
      <pivotArea dataOnly="0" labelOnly="1" fieldPosition="0">
        <references count="6">
          <reference field="33" count="1">
            <x v="2"/>
          </reference>
          <reference field="8" count="1" selected="false">
            <x v="103"/>
          </reference>
          <reference field="6" count="1" selected="false">
            <x v="28"/>
          </reference>
          <reference field="5" count="1" selected="false">
            <x v="16"/>
          </reference>
          <reference field="3" count="1" selected="false">
            <x v="3"/>
          </reference>
          <reference field="2" count="1" selected="false">
            <x v="0"/>
          </reference>
        </references>
      </pivotArea>
    </format>
    <format dxfId="1830">
      <pivotArea dataOnly="0" labelOnly="1" fieldPosition="0">
        <references count="6">
          <reference field="33" count="1">
            <x v="1"/>
          </reference>
          <reference field="8" count="1" selected="false">
            <x v="34"/>
          </reference>
          <reference field="6" count="1" selected="false">
            <x v="29"/>
          </reference>
          <reference field="5" count="1" selected="false">
            <x v="21"/>
          </reference>
          <reference field="3" count="1" selected="false">
            <x v="3"/>
          </reference>
          <reference field="2" count="1" selected="false">
            <x v="0"/>
          </reference>
        </references>
      </pivotArea>
    </format>
    <format dxfId="1831">
      <pivotArea dataOnly="0" labelOnly="1" fieldPosition="0">
        <references count="6">
          <reference field="33" count="1">
            <x v="2"/>
          </reference>
          <reference field="8" count="1" selected="false">
            <x v="22"/>
          </reference>
          <reference field="6" count="1" selected="false">
            <x v="29"/>
          </reference>
          <reference field="5" count="1" selected="false">
            <x v="22"/>
          </reference>
          <reference field="3" count="1" selected="false">
            <x v="3"/>
          </reference>
          <reference field="2" count="1" selected="false">
            <x v="0"/>
          </reference>
        </references>
      </pivotArea>
    </format>
    <format dxfId="1832">
      <pivotArea dataOnly="0" labelOnly="1" fieldPosition="0">
        <references count="6">
          <reference field="33" count="1">
            <x v="1"/>
          </reference>
          <reference field="8" count="1" selected="false">
            <x v="33"/>
          </reference>
          <reference field="6" count="1" selected="false">
            <x v="29"/>
          </reference>
          <reference field="5" count="1" selected="false">
            <x v="22"/>
          </reference>
          <reference field="3" count="1" selected="false">
            <x v="3"/>
          </reference>
          <reference field="2" count="1" selected="false">
            <x v="0"/>
          </reference>
        </references>
      </pivotArea>
    </format>
    <format dxfId="1833">
      <pivotArea dataOnly="0" labelOnly="1" fieldPosition="0">
        <references count="6">
          <reference field="33" count="1">
            <x v="1"/>
          </reference>
          <reference field="8" count="1" selected="false">
            <x v="35"/>
          </reference>
          <reference field="6" count="1" selected="false">
            <x v="29"/>
          </reference>
          <reference field="5" count="1" selected="false">
            <x v="22"/>
          </reference>
          <reference field="3" count="1" selected="false">
            <x v="3"/>
          </reference>
          <reference field="2" count="1" selected="false">
            <x v="0"/>
          </reference>
        </references>
      </pivotArea>
    </format>
    <format dxfId="1834">
      <pivotArea dataOnly="0" labelOnly="1" fieldPosition="0">
        <references count="6">
          <reference field="33" count="1">
            <x v="1"/>
          </reference>
          <reference field="8" count="1" selected="false">
            <x v="82"/>
          </reference>
          <reference field="6" count="1" selected="false">
            <x v="26"/>
          </reference>
          <reference field="5" count="1" selected="false">
            <x v="34"/>
          </reference>
          <reference field="3" count="1" selected="false">
            <x v="3"/>
          </reference>
          <reference field="2" count="1" selected="false">
            <x v="0"/>
          </reference>
        </references>
      </pivotArea>
    </format>
    <format dxfId="1835">
      <pivotArea dataOnly="0" labelOnly="1" fieldPosition="0">
        <references count="6">
          <reference field="33" count="1">
            <x v="1"/>
          </reference>
          <reference field="8" count="1" selected="false">
            <x v="84"/>
          </reference>
          <reference field="6" count="1" selected="false">
            <x v="26"/>
          </reference>
          <reference field="5" count="1" selected="false">
            <x v="34"/>
          </reference>
          <reference field="3" count="1" selected="false">
            <x v="3"/>
          </reference>
          <reference field="2" count="1" selected="false">
            <x v="0"/>
          </reference>
        </references>
      </pivotArea>
    </format>
    <format dxfId="1836">
      <pivotArea dataOnly="0" labelOnly="1" fieldPosition="0">
        <references count="6">
          <reference field="33" count="1">
            <x v="2"/>
          </reference>
          <reference field="8" count="1" selected="false">
            <x v="83"/>
          </reference>
          <reference field="6" count="1" selected="false">
            <x v="25"/>
          </reference>
          <reference field="5" count="1" selected="false">
            <x v="35"/>
          </reference>
          <reference field="3" count="1" selected="false">
            <x v="3"/>
          </reference>
          <reference field="2" count="1" selected="false">
            <x v="0"/>
          </reference>
        </references>
      </pivotArea>
    </format>
    <format dxfId="1837">
      <pivotArea dataOnly="0" labelOnly="1" fieldPosition="0">
        <references count="6">
          <reference field="33" count="1">
            <x v="2"/>
          </reference>
          <reference field="8" count="1" selected="false">
            <x v="85"/>
          </reference>
          <reference field="6" count="1" selected="false">
            <x v="27"/>
          </reference>
          <reference field="5" count="1" selected="false">
            <x v="36"/>
          </reference>
          <reference field="3" count="1" selected="false">
            <x v="3"/>
          </reference>
          <reference field="2" count="1" selected="false">
            <x v="0"/>
          </reference>
        </references>
      </pivotArea>
    </format>
    <format dxfId="1838">
      <pivotArea dataOnly="0" labelOnly="1" fieldPosition="0">
        <references count="6">
          <reference field="33" count="1">
            <x v="1"/>
          </reference>
          <reference field="8" count="1" selected="false">
            <x v="37"/>
          </reference>
          <reference field="6" count="1" selected="false">
            <x v="35"/>
          </reference>
          <reference field="5" count="1" selected="false">
            <x v="19"/>
          </reference>
          <reference field="3" count="1" selected="false">
            <x v="4"/>
          </reference>
          <reference field="2" count="1" selected="false">
            <x v="0"/>
          </reference>
        </references>
      </pivotArea>
    </format>
    <format dxfId="1839">
      <pivotArea dataOnly="0" labelOnly="1" fieldPosition="0">
        <references count="6">
          <reference field="33" count="1">
            <x v="2"/>
          </reference>
          <reference field="8" count="1" selected="false">
            <x v="74"/>
          </reference>
          <reference field="6" count="1" selected="false">
            <x v="31"/>
          </reference>
          <reference field="5" count="1" selected="false">
            <x v="17"/>
          </reference>
          <reference field="3" count="1" selected="false">
            <x v="3"/>
          </reference>
          <reference field="2" count="1" selected="false">
            <x v="1"/>
          </reference>
        </references>
      </pivotArea>
    </format>
    <format dxfId="1840">
      <pivotArea dataOnly="0" labelOnly="1" fieldPosition="0">
        <references count="6">
          <reference field="33" count="1">
            <x v="2"/>
          </reference>
          <reference field="8" count="1" selected="false">
            <x v="73"/>
          </reference>
          <reference field="6" count="1" selected="false">
            <x v="30"/>
          </reference>
          <reference field="5" count="1" selected="false">
            <x v="23"/>
          </reference>
          <reference field="3" count="1" selected="false">
            <x v="3"/>
          </reference>
          <reference field="2" count="1" selected="false">
            <x v="1"/>
          </reference>
        </references>
      </pivotArea>
    </format>
    <format dxfId="1841">
      <pivotArea dataOnly="0" labelOnly="1" fieldPosition="0">
        <references count="6">
          <reference field="33" count="1">
            <x v="1"/>
          </reference>
          <reference field="8" count="1" selected="false">
            <x v="71"/>
          </reference>
          <reference field="6" count="1" selected="false">
            <x v="26"/>
          </reference>
          <reference field="5" count="1" selected="false">
            <x v="34"/>
          </reference>
          <reference field="3" count="1" selected="false">
            <x v="3"/>
          </reference>
          <reference field="2" count="1" selected="false">
            <x v="1"/>
          </reference>
        </references>
      </pivotArea>
    </format>
    <format dxfId="1842">
      <pivotArea dataOnly="0" labelOnly="1" fieldPosition="0">
        <references count="6">
          <reference field="33" count="1">
            <x v="1"/>
          </reference>
          <reference field="8" count="1" selected="false">
            <x v="115"/>
          </reference>
          <reference field="6" count="1" selected="false">
            <x v="27"/>
          </reference>
          <reference field="5" count="1" selected="false">
            <x v="36"/>
          </reference>
          <reference field="3" count="1" selected="false">
            <x v="3"/>
          </reference>
          <reference field="2" count="1" selected="false">
            <x v="1"/>
          </reference>
        </references>
      </pivotArea>
    </format>
    <format dxfId="1843">
      <pivotArea dataOnly="0" labelOnly="1" fieldPosition="0">
        <references count="6">
          <reference field="33" count="1">
            <x v="2"/>
          </reference>
          <reference field="8" count="1" selected="false">
            <x v="29"/>
          </reference>
          <reference field="6" count="1" selected="false">
            <x v="36"/>
          </reference>
          <reference field="5" count="1" selected="false">
            <x v="18"/>
          </reference>
          <reference field="3" count="1" selected="false">
            <x v="4"/>
          </reference>
          <reference field="2" count="1" selected="false">
            <x v="1"/>
          </reference>
        </references>
      </pivotArea>
    </format>
    <format dxfId="1844">
      <pivotArea dataOnly="0" labelOnly="1" fieldPosition="0">
        <references count="6">
          <reference field="33" count="1">
            <x v="2"/>
          </reference>
          <reference field="8" count="1" selected="false">
            <x v="47"/>
          </reference>
          <reference field="6" count="1" selected="false">
            <x v="30"/>
          </reference>
          <reference field="5" count="1" selected="false">
            <x v="23"/>
          </reference>
          <reference field="3" count="1" selected="false">
            <x v="3"/>
          </reference>
          <reference field="2" count="1" selected="false">
            <x v="2"/>
          </reference>
        </references>
      </pivotArea>
    </format>
    <format dxfId="1845">
      <pivotArea dataOnly="0" labelOnly="1" fieldPosition="0">
        <references count="6">
          <reference field="33" count="1">
            <x v="2"/>
          </reference>
          <reference field="8" count="1" selected="false">
            <x v="43"/>
          </reference>
          <reference field="6" count="1" selected="false">
            <x v="26"/>
          </reference>
          <reference field="5" count="1" selected="false">
            <x v="34"/>
          </reference>
          <reference field="3" count="1" selected="false">
            <x v="3"/>
          </reference>
          <reference field="2" count="1" selected="false">
            <x v="2"/>
          </reference>
        </references>
      </pivotArea>
    </format>
    <format dxfId="1846">
      <pivotArea dataOnly="0" labelOnly="1" fieldPosition="0">
        <references count="6">
          <reference field="33" count="1">
            <x v="0"/>
          </reference>
          <reference field="8" count="1" selected="false">
            <x v="102"/>
          </reference>
          <reference field="6" count="1" selected="false">
            <x v="25"/>
          </reference>
          <reference field="5" count="1" selected="false">
            <x v="35"/>
          </reference>
          <reference field="3" count="1" selected="false">
            <x v="3"/>
          </reference>
          <reference field="2" count="1" selected="false">
            <x v="2"/>
          </reference>
        </references>
      </pivotArea>
    </format>
    <format dxfId="1847">
      <pivotArea dataOnly="0" labelOnly="1" fieldPosition="0">
        <references count="6">
          <reference field="33" count="1">
            <x v="0"/>
          </reference>
          <reference field="8" count="1" selected="false">
            <x v="46"/>
          </reference>
          <reference field="6" count="1" selected="false">
            <x v="37"/>
          </reference>
          <reference field="5" count="1" selected="false">
            <x v="26"/>
          </reference>
          <reference field="3" count="1" selected="false">
            <x v="4"/>
          </reference>
          <reference field="2" count="1" selected="false">
            <x v="2"/>
          </reference>
        </references>
      </pivotArea>
    </format>
    <format dxfId="1848">
      <pivotArea dataOnly="0" labelOnly="1" fieldPosition="0">
        <references count="6">
          <reference field="33" count="1">
            <x v="2"/>
          </reference>
          <reference field="8" count="1" selected="false">
            <x v="49"/>
          </reference>
          <reference field="6" count="1" selected="false">
            <x v="31"/>
          </reference>
          <reference field="5" count="1" selected="false">
            <x v="17"/>
          </reference>
          <reference field="3" count="1" selected="false">
            <x v="3"/>
          </reference>
          <reference field="2" count="1" selected="false">
            <x v="3"/>
          </reference>
        </references>
      </pivotArea>
    </format>
    <format dxfId="1849">
      <pivotArea dataOnly="0" labelOnly="1" fieldPosition="0">
        <references count="6">
          <reference field="33" count="1">
            <x v="2"/>
          </reference>
          <reference field="8" count="1" selected="false">
            <x v="93"/>
          </reference>
          <reference field="6" count="1" selected="false">
            <x v="25"/>
          </reference>
          <reference field="5" count="1" selected="false">
            <x v="35"/>
          </reference>
          <reference field="3" count="1" selected="false">
            <x v="3"/>
          </reference>
          <reference field="2" count="1" selected="false">
            <x v="3"/>
          </reference>
        </references>
      </pivotArea>
    </format>
    <format dxfId="1850">
      <pivotArea dataOnly="0" labelOnly="1" fieldPosition="0">
        <references count="6">
          <reference field="33" count="1">
            <x v="2"/>
          </reference>
          <reference field="8" count="1" selected="false">
            <x v="94"/>
          </reference>
          <reference field="6" count="1" selected="false">
            <x v="27"/>
          </reference>
          <reference field="5" count="1" selected="false">
            <x v="36"/>
          </reference>
          <reference field="3" count="1" selected="false">
            <x v="3"/>
          </reference>
          <reference field="2" count="1" selected="false">
            <x v="3"/>
          </reference>
        </references>
      </pivotArea>
    </format>
    <format dxfId="1851">
      <pivotArea dataOnly="0" labelOnly="1" fieldPosition="0">
        <references count="6">
          <reference field="33" count="1">
            <x v="2"/>
          </reference>
          <reference field="8" count="1" selected="false">
            <x v="14"/>
          </reference>
          <reference field="6" count="1" selected="false">
            <x v="36"/>
          </reference>
          <reference field="5" count="1" selected="false">
            <x v="18"/>
          </reference>
          <reference field="3" count="1" selected="false">
            <x v="4"/>
          </reference>
          <reference field="2" count="1" selected="false">
            <x v="3"/>
          </reference>
        </references>
      </pivotArea>
    </format>
    <format dxfId="1852">
      <pivotArea dataOnly="0" labelOnly="1" fieldPosition="0">
        <references count="6">
          <reference field="33" count="1">
            <x v="2"/>
          </reference>
          <reference field="8" count="1" selected="false">
            <x v="48"/>
          </reference>
          <reference field="6" count="1" selected="false">
            <x v="31"/>
          </reference>
          <reference field="5" count="1" selected="false">
            <x v="17"/>
          </reference>
          <reference field="3" count="1" selected="false">
            <x v="3"/>
          </reference>
          <reference field="2" count="1" selected="false">
            <x v="4"/>
          </reference>
        </references>
      </pivotArea>
    </format>
    <format dxfId="1853">
      <pivotArea dataOnly="0" labelOnly="1" fieldPosition="0">
        <references count="6">
          <reference field="33" count="1">
            <x v="1"/>
          </reference>
          <reference field="8" count="1" selected="false">
            <x v="56"/>
          </reference>
          <reference field="6" count="1" selected="false">
            <x v="26"/>
          </reference>
          <reference field="5" count="1" selected="false">
            <x v="34"/>
          </reference>
          <reference field="3" count="1" selected="false">
            <x v="3"/>
          </reference>
          <reference field="2" count="1" selected="false">
            <x v="4"/>
          </reference>
        </references>
      </pivotArea>
    </format>
    <format dxfId="1854">
      <pivotArea dataOnly="0" labelOnly="1" fieldPosition="0">
        <references count="6">
          <reference field="33" count="1">
            <x v="1"/>
          </reference>
          <reference field="8" count="1" selected="false">
            <x v="107"/>
          </reference>
          <reference field="6" count="1" selected="false">
            <x v="25"/>
          </reference>
          <reference field="5" count="1" selected="false">
            <x v="35"/>
          </reference>
          <reference field="3" count="1" selected="false">
            <x v="3"/>
          </reference>
          <reference field="2" count="1" selected="false">
            <x v="4"/>
          </reference>
        </references>
      </pivotArea>
    </format>
    <format dxfId="1855">
      <pivotArea dataOnly="0" labelOnly="1" fieldPosition="0">
        <references count="6">
          <reference field="33" count="1">
            <x v="1"/>
          </reference>
          <reference field="8" count="1" selected="false">
            <x v="108"/>
          </reference>
          <reference field="6" count="1" selected="false">
            <x v="27"/>
          </reference>
          <reference field="5" count="1" selected="false">
            <x v="36"/>
          </reference>
          <reference field="3" count="1" selected="false">
            <x v="3"/>
          </reference>
          <reference field="2" count="1" selected="false">
            <x v="4"/>
          </reference>
        </references>
      </pivotArea>
    </format>
    <format dxfId="1856">
      <pivotArea dataOnly="0" labelOnly="1" fieldPosition="0">
        <references count="6">
          <reference field="33" count="1">
            <x v="2"/>
          </reference>
          <reference field="8" count="1" selected="false">
            <x v="20"/>
          </reference>
          <reference field="6" count="1" selected="false">
            <x v="26"/>
          </reference>
          <reference field="5" count="1" selected="false">
            <x v="34"/>
          </reference>
          <reference field="3" count="1" selected="false">
            <x v="3"/>
          </reference>
          <reference field="2" count="1" selected="false">
            <x v="5"/>
          </reference>
        </references>
      </pivotArea>
    </format>
    <format dxfId="1857">
      <pivotArea dataOnly="0" labelOnly="1" fieldPosition="0">
        <references count="6">
          <reference field="33" count="1">
            <x v="2"/>
          </reference>
          <reference field="8" count="1" selected="false">
            <x v="98"/>
          </reference>
          <reference field="6" count="1" selected="false">
            <x v="25"/>
          </reference>
          <reference field="5" count="1" selected="false">
            <x v="35"/>
          </reference>
          <reference field="3" count="1" selected="false">
            <x v="3"/>
          </reference>
          <reference field="2" count="1" selected="false">
            <x v="5"/>
          </reference>
        </references>
      </pivotArea>
    </format>
    <format dxfId="1858">
      <pivotArea dataOnly="0" labelOnly="1" fieldPosition="0">
        <references count="6">
          <reference field="33" count="1">
            <x v="2"/>
          </reference>
          <reference field="8" count="1" selected="false">
            <x v="99"/>
          </reference>
          <reference field="6" count="1" selected="false">
            <x v="27"/>
          </reference>
          <reference field="5" count="1" selected="false">
            <x v="36"/>
          </reference>
          <reference field="3" count="1" selected="false">
            <x v="3"/>
          </reference>
          <reference field="2" count="1" selected="false">
            <x v="5"/>
          </reference>
        </references>
      </pivotArea>
    </format>
    <format dxfId="1859">
      <pivotArea dataOnly="0" labelOnly="1" fieldPosition="0">
        <references count="6">
          <reference field="33" count="1">
            <x v="2"/>
          </reference>
          <reference field="8" count="1" selected="false">
            <x v="50"/>
          </reference>
          <reference field="6" count="1" selected="false">
            <x v="32"/>
          </reference>
          <reference field="5" count="1" selected="false">
            <x v="20"/>
          </reference>
          <reference field="3" count="1" selected="false">
            <x v="3"/>
          </reference>
          <reference field="2" count="1" selected="false">
            <x v="6"/>
          </reference>
        </references>
      </pivotArea>
    </format>
    <format dxfId="1860">
      <pivotArea dataOnly="0" labelOnly="1" fieldPosition="0">
        <references count="6">
          <reference field="33" count="1">
            <x v="2"/>
          </reference>
          <reference field="8" count="1" selected="false">
            <x v="61"/>
          </reference>
          <reference field="6" count="1" selected="false">
            <x v="26"/>
          </reference>
          <reference field="5" count="1" selected="false">
            <x v="34"/>
          </reference>
          <reference field="3" count="1" selected="false">
            <x v="3"/>
          </reference>
          <reference field="2" count="1" selected="false">
            <x v="6"/>
          </reference>
        </references>
      </pivotArea>
    </format>
    <format dxfId="1861">
      <pivotArea dataOnly="0" labelOnly="1" fieldPosition="0">
        <references count="6">
          <reference field="33" count="1">
            <x v="2"/>
          </reference>
          <reference field="8" count="1" selected="false">
            <x v="110"/>
          </reference>
          <reference field="6" count="1" selected="false">
            <x v="25"/>
          </reference>
          <reference field="5" count="1" selected="false">
            <x v="35"/>
          </reference>
          <reference field="3" count="1" selected="false">
            <x v="3"/>
          </reference>
          <reference field="2" count="1" selected="false">
            <x v="6"/>
          </reference>
        </references>
      </pivotArea>
    </format>
    <format dxfId="1862">
      <pivotArea dataOnly="0" labelOnly="1" fieldPosition="0">
        <references count="6">
          <reference field="33" count="1">
            <x v="2"/>
          </reference>
          <reference field="8" count="1" selected="false">
            <x v="111"/>
          </reference>
          <reference field="6" count="1" selected="false">
            <x v="27"/>
          </reference>
          <reference field="5" count="1" selected="false">
            <x v="36"/>
          </reference>
          <reference field="3" count="1" selected="false">
            <x v="3"/>
          </reference>
          <reference field="2" count="1" selected="false">
            <x v="6"/>
          </reference>
        </references>
      </pivotArea>
    </format>
    <format dxfId="1863">
      <pivotArea dataOnly="0" labelOnly="1" fieldPosition="0">
        <references count="6">
          <reference field="33" count="1">
            <x v="2"/>
          </reference>
          <reference field="8" count="1" selected="false">
            <x v="65"/>
          </reference>
          <reference field="6" count="1" selected="false">
            <x v="36"/>
          </reference>
          <reference field="5" count="1" selected="false">
            <x v="18"/>
          </reference>
          <reference field="3" count="1" selected="false">
            <x v="4"/>
          </reference>
          <reference field="2" count="1" selected="false">
            <x v="6"/>
          </reference>
        </references>
      </pivotArea>
    </format>
    <format dxfId="1864">
      <pivotArea collapsedLevelsAreSubtotals="1" fieldPosition="0"/>
    </format>
    <format dxfId="1865">
      <pivotArea dataOnly="0" labelOnly="1" fieldPosition="0">
        <references count="1">
          <reference field="4294967294" count="1">
            <x v="2"/>
          </reference>
        </references>
      </pivotArea>
    </format>
    <format dxfId="1866">
      <pivotArea collapsedLevelsAreSubtotals="1" fieldPosition="0">
        <references count="1">
          <reference field="4294967294" count="1" selected="false">
            <x v="2"/>
          </reference>
        </references>
      </pivotArea>
    </format>
    <format dxfId="1867">
      <pivotArea dataOnly="0" labelOnly="1" fieldPosition="0">
        <references count="1">
          <reference field="4294967294" count="1">
            <x v="2"/>
          </reference>
        </references>
      </pivotArea>
    </format>
    <format dxfId="1868">
      <pivotArea collapsedLevelsAreSubtotals="1" fieldPosition="0">
        <references count="1">
          <reference field="4294967294" count="1" selected="false">
            <x v="2"/>
          </reference>
        </references>
      </pivotArea>
    </format>
    <format dxfId="1869">
      <pivotArea dataOnly="0" labelOnly="1" fieldPosition="0">
        <references count="1">
          <reference field="4294967294" count="1">
            <x v="2"/>
          </reference>
        </references>
      </pivotArea>
    </format>
    <format dxfId="1870">
      <pivotArea field="2" type="button" dataOnly="0" labelOnly="1" outline="0" fieldPosition="0"/>
    </format>
    <format dxfId="1871">
      <pivotArea field="3" type="button" dataOnly="0" labelOnly="1" outline="0" fieldPosition="0"/>
    </format>
    <format dxfId="1872">
      <pivotArea field="5" type="button" dataOnly="0" labelOnly="1" outline="0" fieldPosition="0"/>
    </format>
    <format dxfId="1873">
      <pivotArea field="6" type="button" dataOnly="0" labelOnly="1" outline="0" fieldPosition="0"/>
    </format>
    <format dxfId="1874">
      <pivotArea field="8" type="button" dataOnly="0" labelOnly="1" outline="0" fieldPosition="0"/>
    </format>
    <format dxfId="1875">
      <pivotArea field="33" type="button" dataOnly="0" labelOnly="1" outline="0" fieldPosition="0"/>
    </format>
    <format dxfId="1876">
      <pivotArea dataOnly="0" labelOnly="1" fieldPosition="0">
        <references count="1">
          <reference field="4294967294" count="1">
            <x v="0"/>
          </reference>
        </references>
      </pivotArea>
    </format>
    <format dxfId="1877">
      <pivotArea dataOnly="0" labelOnly="1" fieldPosition="0">
        <references count="1">
          <reference field="4294967294" count="1">
            <x v="1"/>
          </reference>
        </references>
      </pivotArea>
    </format>
    <format dxfId="1878">
      <pivotArea dataOnly="0" labelOnly="1" fieldPosition="0">
        <references count="1">
          <reference field="4294967294" count="1">
            <x v="2"/>
          </reference>
        </references>
      </pivotArea>
    </format>
    <format dxfId="1879">
      <pivotArea dataOnly="0" labelOnly="1" fieldPosition="0">
        <references count="1">
          <reference field="4294967294" count="1">
            <x v="3"/>
          </reference>
        </references>
      </pivotArea>
    </format>
    <format dxfId="1880">
      <pivotArea dataOnly="0" labelOnly="1" fieldPosition="0">
        <references count="1">
          <reference field="4294967294" count="1">
            <x v="4"/>
          </reference>
        </references>
      </pivotArea>
    </format>
    <format dxfId="1881">
      <pivotArea field="2" type="button" dataOnly="0" labelOnly="1" outline="0" fieldPosition="0"/>
    </format>
    <format dxfId="1882">
      <pivotArea field="3" type="button" dataOnly="0" labelOnly="1" outline="0" fieldPosition="0"/>
    </format>
    <format dxfId="1883">
      <pivotArea field="5" type="button" dataOnly="0" labelOnly="1" outline="0" fieldPosition="0"/>
    </format>
    <format dxfId="1884">
      <pivotArea field="6" type="button" dataOnly="0" labelOnly="1" outline="0" fieldPosition="0"/>
    </format>
    <format dxfId="1885">
      <pivotArea field="8" type="button" dataOnly="0" labelOnly="1" outline="0" fieldPosition="0"/>
    </format>
    <format dxfId="1886">
      <pivotArea field="33" type="button" dataOnly="0" labelOnly="1" outline="0" fieldPosition="0"/>
    </format>
    <format dxfId="1887">
      <pivotArea dataOnly="0" labelOnly="1" fieldPosition="0">
        <references count="1">
          <reference field="4294967294" count="1">
            <x v="0"/>
          </reference>
        </references>
      </pivotArea>
    </format>
    <format dxfId="1888">
      <pivotArea dataOnly="0" labelOnly="1" fieldPosition="0">
        <references count="1">
          <reference field="4294967294" count="1">
            <x v="1"/>
          </reference>
        </references>
      </pivotArea>
    </format>
    <format dxfId="1889">
      <pivotArea dataOnly="0" labelOnly="1" fieldPosition="0">
        <references count="1">
          <reference field="4294967294" count="1">
            <x v="2"/>
          </reference>
        </references>
      </pivotArea>
    </format>
    <format dxfId="1890">
      <pivotArea dataOnly="0" labelOnly="1" fieldPosition="0">
        <references count="1">
          <reference field="4294967294" count="1">
            <x v="3"/>
          </reference>
        </references>
      </pivotArea>
    </format>
    <format dxfId="1891">
      <pivotArea dataOnly="0" labelOnly="1" fieldPosition="0">
        <references count="1">
          <reference field="4294967294" count="1">
            <x v="4"/>
          </reference>
        </references>
      </pivotArea>
    </format>
    <format dxfId="1892">
      <pivotArea field="2" type="button" dataOnly="0" labelOnly="1" outline="0" fieldPosition="0"/>
    </format>
    <format dxfId="1893">
      <pivotArea field="3" type="button" dataOnly="0" labelOnly="1" outline="0" fieldPosition="0"/>
    </format>
    <format dxfId="1894">
      <pivotArea field="5" type="button" dataOnly="0" labelOnly="1" outline="0" fieldPosition="0"/>
    </format>
    <format dxfId="1895">
      <pivotArea field="6" type="button" dataOnly="0" labelOnly="1" outline="0" fieldPosition="0"/>
    </format>
    <format dxfId="1896">
      <pivotArea field="8" type="button" dataOnly="0" labelOnly="1" outline="0" fieldPosition="0"/>
    </format>
    <format dxfId="1897">
      <pivotArea field="33" type="button" dataOnly="0" labelOnly="1" outline="0" fieldPosition="0"/>
    </format>
    <format dxfId="1898">
      <pivotArea dataOnly="0" labelOnly="1" fieldPosition="0">
        <references count="1">
          <reference field="4294967294" count="1">
            <x v="0"/>
          </reference>
        </references>
      </pivotArea>
    </format>
    <format dxfId="1899">
      <pivotArea dataOnly="0" labelOnly="1" fieldPosition="0">
        <references count="1">
          <reference field="4294967294" count="1">
            <x v="1"/>
          </reference>
        </references>
      </pivotArea>
    </format>
    <format dxfId="1900">
      <pivotArea dataOnly="0" labelOnly="1" fieldPosition="0">
        <references count="1">
          <reference field="4294967294" count="1">
            <x v="2"/>
          </reference>
        </references>
      </pivotArea>
    </format>
    <format dxfId="1901">
      <pivotArea dataOnly="0" labelOnly="1" fieldPosition="0">
        <references count="1">
          <reference field="4294967294" count="1">
            <x v="3"/>
          </reference>
        </references>
      </pivotArea>
    </format>
    <format dxfId="1902">
      <pivotArea dataOnly="0" labelOnly="1" fieldPosition="0">
        <references count="1">
          <reference field="4294967294" count="1">
            <x v="4"/>
          </reference>
        </references>
      </pivotArea>
    </format>
    <format dxfId="1903">
      <pivotArea field="2" type="button" dataOnly="0" labelOnly="1" outline="0" fieldPosition="0"/>
    </format>
    <format dxfId="1904">
      <pivotArea field="3" type="button" dataOnly="0" labelOnly="1" outline="0" fieldPosition="0"/>
    </format>
    <format dxfId="1905">
      <pivotArea field="5" type="button" dataOnly="0" labelOnly="1" outline="0" fieldPosition="0"/>
    </format>
    <format dxfId="1906">
      <pivotArea field="6" type="button" dataOnly="0" labelOnly="1" outline="0" fieldPosition="0"/>
    </format>
    <format dxfId="1907">
      <pivotArea field="8" type="button" dataOnly="0" labelOnly="1" outline="0" fieldPosition="0"/>
    </format>
    <format dxfId="1908">
      <pivotArea field="33" type="button" dataOnly="0" labelOnly="1" outline="0" fieldPosition="0"/>
    </format>
    <format dxfId="1909">
      <pivotArea dataOnly="0" labelOnly="1" fieldPosition="0">
        <references count="1">
          <reference field="4294967294" count="1">
            <x v="0"/>
          </reference>
        </references>
      </pivotArea>
    </format>
    <format dxfId="1910">
      <pivotArea dataOnly="0" labelOnly="1" fieldPosition="0">
        <references count="1">
          <reference field="4294967294" count="1">
            <x v="1"/>
          </reference>
        </references>
      </pivotArea>
    </format>
    <format dxfId="1911">
      <pivotArea dataOnly="0" labelOnly="1" fieldPosition="0">
        <references count="1">
          <reference field="4294967294" count="1">
            <x v="2"/>
          </reference>
        </references>
      </pivotArea>
    </format>
    <format dxfId="1912">
      <pivotArea dataOnly="0" labelOnly="1" fieldPosition="0">
        <references count="1">
          <reference field="4294967294" count="1">
            <x v="3"/>
          </reference>
        </references>
      </pivotArea>
    </format>
    <format dxfId="1913">
      <pivotArea dataOnly="0" labelOnly="1" fieldPosition="0">
        <references count="1">
          <reference field="4294967294" count="1">
            <x v="4"/>
          </reference>
        </references>
      </pivotArea>
    </format>
    <format dxfId="1914">
      <pivotArea dataOnly="0" labelOnly="1" fieldPosition="0">
        <references count="1">
          <reference field="4294967294" count="1">
            <x v="2"/>
          </reference>
        </references>
      </pivotArea>
    </format>
    <format dxfId="1915">
      <pivotArea dataOnly="0" labelOnly="1" fieldPosition="0">
        <references count="1">
          <reference field="4294967294" count="1">
            <x v="3"/>
          </reference>
        </references>
      </pivotArea>
    </format>
    <format dxfId="1916">
      <pivotArea dataOnly="0" labelOnly="1" fieldPosition="0">
        <references count="1">
          <reference field="4294967294" count="1">
            <x v="4"/>
          </reference>
        </references>
      </pivotArea>
    </format>
    <format dxfId="1917">
      <pivotArea collapsedLevelsAreSubtotals="1" fieldPosition="0">
        <references count="1">
          <reference field="4294967294" count="1" selected="false">
            <x v="2"/>
          </reference>
        </references>
      </pivotArea>
    </format>
    <format dxfId="1918">
      <pivotArea collapsedLevelsAreSubtotals="1" fieldPosition="0">
        <references count="1">
          <reference field="4294967294" count="1" selected="false">
            <x v="3"/>
          </reference>
        </references>
      </pivotArea>
    </format>
    <format dxfId="1919">
      <pivotArea collapsedLevelsAreSubtotals="1" fieldPosition="0">
        <references count="1">
          <reference field="4294967294" count="1" selected="false">
            <x v="4"/>
          </reference>
        </references>
      </pivotArea>
    </format>
    <format dxfId="1920">
      <pivotArea dataOnly="0" labelOnly="1" fieldPosition="0">
        <references count="1">
          <reference field="4294967294" count="1">
            <x v="0"/>
          </reference>
        </references>
      </pivotArea>
    </format>
    <format dxfId="1921">
      <pivotArea dataOnly="0" labelOnly="1" fieldPosition="0">
        <references count="1">
          <reference field="4294967294" count="1">
            <x v="1"/>
          </reference>
        </references>
      </pivotArea>
    </format>
    <format dxfId="1922">
      <pivotArea dataOnly="0" labelOnly="1" fieldPosition="0">
        <references count="1">
          <reference field="4294967294" count="1">
            <x v="2"/>
          </reference>
        </references>
      </pivotArea>
    </format>
    <format dxfId="1923">
      <pivotArea dataOnly="0" labelOnly="1" fieldPosition="0">
        <references count="1">
          <reference field="4294967294" count="1">
            <x v="3"/>
          </reference>
        </references>
      </pivotArea>
    </format>
    <format dxfId="1924">
      <pivotArea dataOnly="0" labelOnly="1" fieldPosition="0">
        <references count="1">
          <reference field="4294967294" count="1">
            <x v="4"/>
          </reference>
        </references>
      </pivotArea>
    </format>
    <format dxfId="1925">
      <pivotArea collapsedLevelsAreSubtotals="1" fieldPosition="0"/>
    </format>
    <format dxfId="1926">
      <pivotArea dataOnly="0" labelOnly="1" fieldPosition="0">
        <references count="1">
          <reference field="4294967294" count="1">
            <x v="0"/>
          </reference>
        </references>
      </pivotArea>
    </format>
    <format dxfId="1927">
      <pivotArea dataOnly="0" labelOnly="1" fieldPosition="0">
        <references count="1">
          <reference field="4294967294" count="1">
            <x v="1"/>
          </reference>
        </references>
      </pivotArea>
    </format>
    <format dxfId="1928">
      <pivotArea dataOnly="0" labelOnly="1" fieldPosition="0">
        <references count="1">
          <reference field="4294967294" count="1">
            <x v="2"/>
          </reference>
        </references>
      </pivotArea>
    </format>
    <format dxfId="1929">
      <pivotArea dataOnly="0" labelOnly="1" fieldPosition="0">
        <references count="1">
          <reference field="4294967294" count="1">
            <x v="3"/>
          </reference>
        </references>
      </pivotArea>
    </format>
    <format dxfId="1930">
      <pivotArea dataOnly="0" labelOnly="1" fieldPosition="0">
        <references count="1">
          <reference field="4294967294" count="1">
            <x v="4"/>
          </reference>
        </references>
      </pivotArea>
    </format>
    <format dxfId="1931">
      <pivotArea collapsedLevelsAreSubtotals="1" fieldPosition="0"/>
    </format>
    <format dxfId="1932">
      <pivotArea dataOnly="0" labelOnly="1" fieldPosition="0">
        <references count="1">
          <reference field="4294967294" count="1">
            <x v="0"/>
          </reference>
        </references>
      </pivotArea>
    </format>
    <format dxfId="1933">
      <pivotArea dataOnly="0" labelOnly="1" fieldPosition="0">
        <references count="1">
          <reference field="4294967294" count="1">
            <x v="1"/>
          </reference>
        </references>
      </pivotArea>
    </format>
    <format dxfId="1934">
      <pivotArea dataOnly="0" labelOnly="1" fieldPosition="0">
        <references count="1">
          <reference field="4294967294" count="1">
            <x v="2"/>
          </reference>
        </references>
      </pivotArea>
    </format>
    <format dxfId="1935">
      <pivotArea dataOnly="0" labelOnly="1" fieldPosition="0">
        <references count="1">
          <reference field="4294967294" count="1">
            <x v="3"/>
          </reference>
        </references>
      </pivotArea>
    </format>
    <format dxfId="1936">
      <pivotArea dataOnly="0" labelOnly="1" fieldPosition="0">
        <references count="1">
          <reference field="4294967294" count="1">
            <x v="4"/>
          </reference>
        </references>
      </pivotArea>
    </format>
    <format dxfId="1937">
      <pivotArea collapsedLevelsAreSubtotals="1" fieldPosition="0"/>
    </format>
    <format dxfId="1938">
      <pivotArea dataOnly="0" labelOnly="1" fieldPosition="0">
        <references count="1">
          <reference field="4294967294" count="1">
            <x v="0"/>
          </reference>
        </references>
      </pivotArea>
    </format>
    <format dxfId="1939">
      <pivotArea dataOnly="0" labelOnly="1" fieldPosition="0">
        <references count="1">
          <reference field="4294967294" count="1">
            <x v="1"/>
          </reference>
        </references>
      </pivotArea>
    </format>
    <format dxfId="1940">
      <pivotArea dataOnly="0" labelOnly="1" fieldPosition="0">
        <references count="1">
          <reference field="4294967294" count="1">
            <x v="2"/>
          </reference>
        </references>
      </pivotArea>
    </format>
    <format dxfId="1941">
      <pivotArea dataOnly="0" labelOnly="1" fieldPosition="0">
        <references count="1">
          <reference field="4294967294" count="1">
            <x v="3"/>
          </reference>
        </references>
      </pivotArea>
    </format>
    <format dxfId="1942">
      <pivotArea dataOnly="0" labelOnly="1" fieldPosition="0">
        <references count="1">
          <reference field="4294967294" count="1">
            <x v="4"/>
          </reference>
        </references>
      </pivotArea>
    </format>
    <format dxfId="1943">
      <pivotArea collapsedLevelsAreSubtotals="1" fieldPosition="0"/>
    </format>
    <format dxfId="1944">
      <pivotArea dataOnly="0" labelOnly="1" fieldPosition="0">
        <references count="1">
          <reference field="4294967294" count="1">
            <x v="0"/>
          </reference>
        </references>
      </pivotArea>
    </format>
    <format dxfId="1945">
      <pivotArea dataOnly="0" labelOnly="1" fieldPosition="0">
        <references count="1">
          <reference field="4294967294" count="1">
            <x v="1"/>
          </reference>
        </references>
      </pivotArea>
    </format>
    <format dxfId="1946">
      <pivotArea dataOnly="0" labelOnly="1" fieldPosition="0">
        <references count="1">
          <reference field="4294967294" count="1">
            <x v="2"/>
          </reference>
        </references>
      </pivotArea>
    </format>
    <format dxfId="1947">
      <pivotArea dataOnly="0" labelOnly="1" fieldPosition="0">
        <references count="1">
          <reference field="4294967294" count="1">
            <x v="3"/>
          </reference>
        </references>
      </pivotArea>
    </format>
    <format dxfId="1948">
      <pivotArea dataOnly="0" labelOnly="1" fieldPosition="0">
        <references count="1">
          <reference field="4294967294" count="1">
            <x v="4"/>
          </reference>
        </references>
      </pivotArea>
    </format>
    <format dxfId="1949">
      <pivotArea collapsedLevelsAreSubtotals="1" fieldPosition="0"/>
    </format>
    <format dxfId="1950">
      <pivotArea dataOnly="0" labelOnly="1" fieldPosition="0">
        <references count="1">
          <reference field="4294967294" count="1">
            <x v="0"/>
          </reference>
        </references>
      </pivotArea>
    </format>
    <format dxfId="1951">
      <pivotArea dataOnly="0" labelOnly="1" fieldPosition="0">
        <references count="1">
          <reference field="4294967294" count="1">
            <x v="1"/>
          </reference>
        </references>
      </pivotArea>
    </format>
    <format dxfId="1952">
      <pivotArea dataOnly="0" labelOnly="1" fieldPosition="0">
        <references count="1">
          <reference field="4294967294" count="1">
            <x v="2"/>
          </reference>
        </references>
      </pivotArea>
    </format>
    <format dxfId="1953">
      <pivotArea dataOnly="0" labelOnly="1" fieldPosition="0">
        <references count="1">
          <reference field="4294967294" count="1">
            <x v="3"/>
          </reference>
        </references>
      </pivotArea>
    </format>
    <format dxfId="1954">
      <pivotArea dataOnly="0" labelOnly="1" fieldPosition="0">
        <references count="1">
          <reference field="4294967294" count="1">
            <x v="4"/>
          </reference>
        </references>
      </pivotArea>
    </format>
    <format dxfId="1955">
      <pivotArea collapsedLevelsAreSubtotals="1" fieldPosition="0"/>
    </format>
    <format dxfId="1956">
      <pivotArea dataOnly="0" labelOnly="1" fieldPosition="0">
        <references count="1">
          <reference field="4294967294" count="1">
            <x v="0"/>
          </reference>
        </references>
      </pivotArea>
    </format>
    <format dxfId="1957">
      <pivotArea dataOnly="0" labelOnly="1" fieldPosition="0">
        <references count="1">
          <reference field="4294967294" count="1">
            <x v="1"/>
          </reference>
        </references>
      </pivotArea>
    </format>
    <format dxfId="1958">
      <pivotArea dataOnly="0" labelOnly="1" fieldPosition="0">
        <references count="1">
          <reference field="4294967294" count="1">
            <x v="2"/>
          </reference>
        </references>
      </pivotArea>
    </format>
    <format dxfId="1959">
      <pivotArea dataOnly="0" labelOnly="1" fieldPosition="0">
        <references count="1">
          <reference field="4294967294" count="1">
            <x v="3"/>
          </reference>
        </references>
      </pivotArea>
    </format>
    <format dxfId="1960">
      <pivotArea dataOnly="0" labelOnly="1" fieldPosition="0">
        <references count="1">
          <reference field="4294967294" count="1">
            <x v="4"/>
          </reference>
        </references>
      </pivotArea>
    </format>
    <format dxfId="1961">
      <pivotArea collapsedLevelsAreSubtotals="1" fieldPosition="0"/>
    </format>
    <format dxfId="1962">
      <pivotArea dataOnly="0" labelOnly="1" fieldPosition="0">
        <references count="1">
          <reference field="4294967294" count="1">
            <x v="0"/>
          </reference>
        </references>
      </pivotArea>
    </format>
    <format dxfId="1963">
      <pivotArea dataOnly="0" labelOnly="1" fieldPosition="0">
        <references count="1">
          <reference field="4294967294" count="1">
            <x v="1"/>
          </reference>
        </references>
      </pivotArea>
    </format>
    <format dxfId="1964">
      <pivotArea dataOnly="0" labelOnly="1" fieldPosition="0">
        <references count="1">
          <reference field="4294967294" count="1">
            <x v="2"/>
          </reference>
        </references>
      </pivotArea>
    </format>
    <format dxfId="1965">
      <pivotArea dataOnly="0" labelOnly="1" fieldPosition="0">
        <references count="1">
          <reference field="4294967294" count="1">
            <x v="3"/>
          </reference>
        </references>
      </pivotArea>
    </format>
    <format dxfId="1966">
      <pivotArea dataOnly="0" labelOnly="1" fieldPosition="0">
        <references count="1">
          <reference field="4294967294" count="1">
            <x v="4"/>
          </reference>
        </references>
      </pivotArea>
    </format>
    <format dxfId="1967">
      <pivotArea dataOnly="0" labelOnly="1" fieldPosition="0">
        <references count="1">
          <reference field="4294967294" count="1">
            <x v="0"/>
          </reference>
        </references>
      </pivotArea>
    </format>
    <format dxfId="1968">
      <pivotArea dataOnly="0" labelOnly="1" fieldPosition="0">
        <references count="1">
          <reference field="4294967294" count="1">
            <x v="1"/>
          </reference>
        </references>
      </pivotArea>
    </format>
    <format dxfId="1969">
      <pivotArea dataOnly="0" labelOnly="1" fieldPosition="0">
        <references count="1">
          <reference field="4294967294" count="1">
            <x v="2"/>
          </reference>
        </references>
      </pivotArea>
    </format>
    <format dxfId="1970">
      <pivotArea dataOnly="0" labelOnly="1" fieldPosition="0">
        <references count="1">
          <reference field="4294967294" count="1">
            <x v="3"/>
          </reference>
        </references>
      </pivotArea>
    </format>
    <format dxfId="1971">
      <pivotArea dataOnly="0" labelOnly="1" fieldPosition="0">
        <references count="1">
          <reference field="4294967294" count="1">
            <x v="4"/>
          </reference>
        </references>
      </pivotArea>
    </format>
    <format dxfId="1972">
      <pivotArea dataOnly="0" labelOnly="1" fieldPosition="0">
        <references count="1">
          <reference field="4294967294" count="1">
            <x v="0"/>
          </reference>
        </references>
      </pivotArea>
    </format>
    <format dxfId="1973">
      <pivotArea collapsedLevelsAreSubtotals="1" fieldPosition="0">
        <references count="1">
          <reference field="4294967294" count="1" selected="false">
            <x v="0"/>
          </reference>
        </references>
      </pivotArea>
    </format>
    <format dxfId="1974">
      <pivotArea dataOnly="0" labelOnly="1" fieldPosition="0">
        <references count="1">
          <reference field="4294967294" count="1">
            <x v="0"/>
          </reference>
        </references>
      </pivotArea>
    </format>
    <format dxfId="1975">
      <pivotArea dataOnly="0" labelOnly="1" fieldPosition="0">
        <references count="1">
          <reference field="4294967294" count="1">
            <x v="1"/>
          </reference>
        </references>
      </pivotArea>
    </format>
    <format dxfId="1976">
      <pivotArea dataOnly="0" labelOnly="1" fieldPosition="0">
        <references count="1">
          <reference field="4294967294" count="1">
            <x v="2"/>
          </reference>
        </references>
      </pivotArea>
    </format>
    <format dxfId="1977">
      <pivotArea dataOnly="0" labelOnly="1" fieldPosition="0">
        <references count="1">
          <reference field="4294967294" count="1">
            <x v="3"/>
          </reference>
        </references>
      </pivotArea>
    </format>
    <format dxfId="1978">
      <pivotArea dataOnly="0" labelOnly="1" fieldPosition="0">
        <references count="1">
          <reference field="4294967294" count="1">
            <x v="4"/>
          </reference>
        </references>
      </pivotArea>
    </format>
    <format dxfId="1979">
      <pivotArea dataOnly="0" labelOnly="1" fieldPosition="0">
        <references count="1">
          <reference field="4294967294" count="1">
            <x v="5"/>
          </reference>
        </references>
      </pivotArea>
    </format>
    <format dxfId="1980">
      <pivotArea collapsedLevelsAreSubtotals="1" fieldPosition="0">
        <references count="1">
          <reference field="4294967294" count="1" selected="false">
            <x v="5"/>
          </reference>
        </references>
      </pivotArea>
    </format>
    <format dxfId="1981">
      <pivotArea dataOnly="0" labelOnly="1" fieldPosition="0">
        <references count="1">
          <reference field="4294967294" count="1">
            <x v="5"/>
          </reference>
        </references>
      </pivotArea>
    </format>
    <format dxfId="1982">
      <pivotArea collapsedLevelsAreSubtotals="1" fieldPosition="0">
        <references count="1">
          <reference field="4294967294" count="1" selected="false">
            <x v="5"/>
          </reference>
        </references>
      </pivotArea>
    </format>
    <format dxfId="1983">
      <pivotArea dataOnly="0" labelOnly="1" fieldPosition="0">
        <references count="1">
          <reference field="4294967294" count="1">
            <x v="5"/>
          </reference>
        </references>
      </pivotArea>
    </format>
    <format dxfId="1984">
      <pivotArea field="29" type="button" dataOnly="0" labelOnly="1" outline="0" fieldPosition="0"/>
    </format>
    <format dxfId="1985">
      <pivotArea dataOnly="0" labelOnly="1" outline="0" fieldPosition="0">
        <references count="1">
          <reference field="29" count="0"/>
        </references>
      </pivotArea>
    </format>
    <format dxfId="1986">
      <pivotArea field="29" type="button" dataOnly="0" labelOnly="1" outline="0" fieldPosition="0"/>
    </format>
    <format dxfId="1987">
      <pivotArea dataOnly="0" labelOnly="1" outline="0" fieldPosition="0">
        <references count="1">
          <reference field="29" count="0"/>
        </references>
      </pivotArea>
    </format>
    <format dxfId="1988">
      <pivotArea field="29" type="button" dataOnly="0" labelOnly="1" outline="0" fieldPosition="0"/>
    </format>
    <format dxfId="1989">
      <pivotArea dataOnly="0" labelOnly="1" outline="0" fieldPosition="0">
        <references count="1">
          <reference field="29" count="0"/>
        </references>
      </pivotArea>
    </format>
    <format dxfId="1990">
      <pivotArea field="5" type="button" dataOnly="0" labelOnly="1" outline="0" fieldPosition="0"/>
    </format>
    <format dxfId="1991">
      <pivotArea field="6" type="button" dataOnly="0" labelOnly="1" outline="0" fieldPosition="0"/>
    </format>
    <format dxfId="1992">
      <pivotArea field="8" type="button" dataOnly="0" labelOnly="1" outline="0" fieldPosition="0"/>
    </format>
    <format dxfId="1993">
      <pivotArea field="33" type="button" dataOnly="0" labelOnly="1" outline="0" fieldPosition="0"/>
    </format>
    <format dxfId="1994">
      <pivotArea dataOnly="0" labelOnly="1" fieldPosition="0">
        <references count="3">
          <reference field="5" count="1">
            <x v="17"/>
          </reference>
          <reference field="3" count="1" selected="false">
            <x v="3"/>
          </reference>
          <reference field="2" count="1" selected="false">
            <x v="1"/>
          </reference>
        </references>
      </pivotArea>
    </format>
    <format dxfId="1995">
      <pivotArea dataOnly="0" labelOnly="1" fieldPosition="0">
        <references count="3">
          <reference field="5" count="1">
            <x v="23"/>
          </reference>
          <reference field="3" count="1" selected="false">
            <x v="3"/>
          </reference>
          <reference field="2" count="1" selected="false">
            <x v="1"/>
          </reference>
        </references>
      </pivotArea>
    </format>
    <format dxfId="1996">
      <pivotArea dataOnly="0" labelOnly="1" fieldPosition="0">
        <references count="3">
          <reference field="5" count="1">
            <x v="34"/>
          </reference>
          <reference field="3" count="1" selected="false">
            <x v="3"/>
          </reference>
          <reference field="2" count="1" selected="false">
            <x v="1"/>
          </reference>
        </references>
      </pivotArea>
    </format>
    <format dxfId="1997">
      <pivotArea dataOnly="0" labelOnly="1" fieldPosition="0">
        <references count="3">
          <reference field="5" count="1">
            <x v="36"/>
          </reference>
          <reference field="3" count="1" selected="false">
            <x v="3"/>
          </reference>
          <reference field="2" count="1" selected="false">
            <x v="1"/>
          </reference>
        </references>
      </pivotArea>
    </format>
    <format dxfId="1998">
      <pivotArea dataOnly="0" labelOnly="1" fieldPosition="0">
        <references count="3">
          <reference field="5" count="1">
            <x v="18"/>
          </reference>
          <reference field="3" count="1" selected="false">
            <x v="4"/>
          </reference>
          <reference field="2" count="1" selected="false">
            <x v="1"/>
          </reference>
        </references>
      </pivotArea>
    </format>
    <format dxfId="1999">
      <pivotArea dataOnly="0" labelOnly="1" fieldPosition="0">
        <references count="3">
          <reference field="5" count="1">
            <x v="23"/>
          </reference>
          <reference field="3" count="1" selected="false">
            <x v="3"/>
          </reference>
          <reference field="2" count="1" selected="false">
            <x v="2"/>
          </reference>
        </references>
      </pivotArea>
    </format>
    <format dxfId="2000">
      <pivotArea dataOnly="0" labelOnly="1" fieldPosition="0">
        <references count="3">
          <reference field="5" count="1">
            <x v="34"/>
          </reference>
          <reference field="3" count="1" selected="false">
            <x v="3"/>
          </reference>
          <reference field="2" count="1" selected="false">
            <x v="2"/>
          </reference>
        </references>
      </pivotArea>
    </format>
    <format dxfId="2001">
      <pivotArea dataOnly="0" labelOnly="1" fieldPosition="0">
        <references count="3">
          <reference field="5" count="1">
            <x v="35"/>
          </reference>
          <reference field="3" count="1" selected="false">
            <x v="3"/>
          </reference>
          <reference field="2" count="1" selected="false">
            <x v="2"/>
          </reference>
        </references>
      </pivotArea>
    </format>
    <format dxfId="2002">
      <pivotArea dataOnly="0" labelOnly="1" fieldPosition="0">
        <references count="3">
          <reference field="5" count="1">
            <x v="26"/>
          </reference>
          <reference field="3" count="1" selected="false">
            <x v="4"/>
          </reference>
          <reference field="2" count="1" selected="false">
            <x v="2"/>
          </reference>
        </references>
      </pivotArea>
    </format>
    <format dxfId="2003">
      <pivotArea dataOnly="0" labelOnly="1" fieldPosition="0">
        <references count="3">
          <reference field="5" count="1">
            <x v="17"/>
          </reference>
          <reference field="3" count="1" selected="false">
            <x v="3"/>
          </reference>
          <reference field="2" count="1" selected="false">
            <x v="3"/>
          </reference>
        </references>
      </pivotArea>
    </format>
    <format dxfId="2004">
      <pivotArea dataOnly="0" labelOnly="1" fieldPosition="0">
        <references count="3">
          <reference field="5" count="1">
            <x v="35"/>
          </reference>
          <reference field="3" count="1" selected="false">
            <x v="3"/>
          </reference>
          <reference field="2" count="1" selected="false">
            <x v="3"/>
          </reference>
        </references>
      </pivotArea>
    </format>
    <format dxfId="2005">
      <pivotArea dataOnly="0" labelOnly="1" fieldPosition="0">
        <references count="3">
          <reference field="5" count="1">
            <x v="36"/>
          </reference>
          <reference field="3" count="1" selected="false">
            <x v="3"/>
          </reference>
          <reference field="2" count="1" selected="false">
            <x v="3"/>
          </reference>
        </references>
      </pivotArea>
    </format>
    <format dxfId="2006">
      <pivotArea dataOnly="0" labelOnly="1" fieldPosition="0">
        <references count="3">
          <reference field="5" count="1">
            <x v="18"/>
          </reference>
          <reference field="3" count="1" selected="false">
            <x v="4"/>
          </reference>
          <reference field="2" count="1" selected="false">
            <x v="3"/>
          </reference>
        </references>
      </pivotArea>
    </format>
    <format dxfId="2007">
      <pivotArea dataOnly="0" labelOnly="1" fieldPosition="0">
        <references count="3">
          <reference field="5" count="1">
            <x v="17"/>
          </reference>
          <reference field="3" count="1" selected="false">
            <x v="3"/>
          </reference>
          <reference field="2" count="1" selected="false">
            <x v="4"/>
          </reference>
        </references>
      </pivotArea>
    </format>
    <format dxfId="2008">
      <pivotArea dataOnly="0" labelOnly="1" fieldPosition="0">
        <references count="3">
          <reference field="5" count="1">
            <x v="34"/>
          </reference>
          <reference field="3" count="1" selected="false">
            <x v="3"/>
          </reference>
          <reference field="2" count="1" selected="false">
            <x v="4"/>
          </reference>
        </references>
      </pivotArea>
    </format>
    <format dxfId="2009">
      <pivotArea dataOnly="0" labelOnly="1" fieldPosition="0">
        <references count="3">
          <reference field="5" count="1">
            <x v="35"/>
          </reference>
          <reference field="3" count="1" selected="false">
            <x v="3"/>
          </reference>
          <reference field="2" count="1" selected="false">
            <x v="4"/>
          </reference>
        </references>
      </pivotArea>
    </format>
    <format dxfId="2010">
      <pivotArea dataOnly="0" labelOnly="1" fieldPosition="0">
        <references count="3">
          <reference field="5" count="1">
            <x v="36"/>
          </reference>
          <reference field="3" count="1" selected="false">
            <x v="3"/>
          </reference>
          <reference field="2" count="1" selected="false">
            <x v="4"/>
          </reference>
        </references>
      </pivotArea>
    </format>
    <format dxfId="2011">
      <pivotArea dataOnly="0" labelOnly="1" fieldPosition="0">
        <references count="3">
          <reference field="5" count="1">
            <x v="34"/>
          </reference>
          <reference field="3" count="1" selected="false">
            <x v="3"/>
          </reference>
          <reference field="2" count="1" selected="false">
            <x v="5"/>
          </reference>
        </references>
      </pivotArea>
    </format>
    <format dxfId="2012">
      <pivotArea dataOnly="0" labelOnly="1" fieldPosition="0">
        <references count="3">
          <reference field="5" count="1">
            <x v="35"/>
          </reference>
          <reference field="3" count="1" selected="false">
            <x v="3"/>
          </reference>
          <reference field="2" count="1" selected="false">
            <x v="5"/>
          </reference>
        </references>
      </pivotArea>
    </format>
    <format dxfId="2013">
      <pivotArea dataOnly="0" labelOnly="1" fieldPosition="0">
        <references count="3">
          <reference field="5" count="1">
            <x v="36"/>
          </reference>
          <reference field="3" count="1" selected="false">
            <x v="3"/>
          </reference>
          <reference field="2" count="1" selected="false">
            <x v="5"/>
          </reference>
        </references>
      </pivotArea>
    </format>
    <format dxfId="2014">
      <pivotArea dataOnly="0" labelOnly="1" fieldPosition="0">
        <references count="3">
          <reference field="5" count="1">
            <x v="20"/>
          </reference>
          <reference field="3" count="1" selected="false">
            <x v="3"/>
          </reference>
          <reference field="2" count="1" selected="false">
            <x v="6"/>
          </reference>
        </references>
      </pivotArea>
    </format>
    <format dxfId="2015">
      <pivotArea dataOnly="0" labelOnly="1" fieldPosition="0">
        <references count="3">
          <reference field="5" count="1">
            <x v="34"/>
          </reference>
          <reference field="3" count="1" selected="false">
            <x v="3"/>
          </reference>
          <reference field="2" count="1" selected="false">
            <x v="6"/>
          </reference>
        </references>
      </pivotArea>
    </format>
    <format dxfId="2016">
      <pivotArea dataOnly="0" labelOnly="1" fieldPosition="0">
        <references count="3">
          <reference field="5" count="1">
            <x v="35"/>
          </reference>
          <reference field="3" count="1" selected="false">
            <x v="3"/>
          </reference>
          <reference field="2" count="1" selected="false">
            <x v="6"/>
          </reference>
        </references>
      </pivotArea>
    </format>
    <format dxfId="2017">
      <pivotArea dataOnly="0" labelOnly="1" fieldPosition="0">
        <references count="3">
          <reference field="5" count="1">
            <x v="36"/>
          </reference>
          <reference field="3" count="1" selected="false">
            <x v="3"/>
          </reference>
          <reference field="2" count="1" selected="false">
            <x v="6"/>
          </reference>
        </references>
      </pivotArea>
    </format>
    <format dxfId="2018">
      <pivotArea dataOnly="0" labelOnly="1" fieldPosition="0">
        <references count="3">
          <reference field="5" count="1">
            <x v="18"/>
          </reference>
          <reference field="3" count="1" selected="false">
            <x v="4"/>
          </reference>
          <reference field="2" count="1" selected="false">
            <x v="6"/>
          </reference>
        </references>
      </pivotArea>
    </format>
    <format dxfId="2019">
      <pivotArea dataOnly="0" labelOnly="1" fieldPosition="0">
        <references count="4">
          <reference field="6" count="1">
            <x v="31"/>
          </reference>
          <reference field="5" count="1" selected="false">
            <x v="17"/>
          </reference>
          <reference field="3" count="1" selected="false">
            <x v="3"/>
          </reference>
          <reference field="2" count="1" selected="false">
            <x v="1"/>
          </reference>
        </references>
      </pivotArea>
    </format>
    <format dxfId="2020">
      <pivotArea dataOnly="0" labelOnly="1" fieldPosition="0">
        <references count="4">
          <reference field="6" count="1">
            <x v="30"/>
          </reference>
          <reference field="5" count="1" selected="false">
            <x v="23"/>
          </reference>
          <reference field="3" count="1" selected="false">
            <x v="3"/>
          </reference>
          <reference field="2" count="1" selected="false">
            <x v="1"/>
          </reference>
        </references>
      </pivotArea>
    </format>
    <format dxfId="2021">
      <pivotArea dataOnly="0" labelOnly="1" fieldPosition="0">
        <references count="4">
          <reference field="6" count="1">
            <x v="26"/>
          </reference>
          <reference field="5" count="1" selected="false">
            <x v="34"/>
          </reference>
          <reference field="3" count="1" selected="false">
            <x v="3"/>
          </reference>
          <reference field="2" count="1" selected="false">
            <x v="1"/>
          </reference>
        </references>
      </pivotArea>
    </format>
    <format dxfId="2022">
      <pivotArea dataOnly="0" labelOnly="1" fieldPosition="0">
        <references count="4">
          <reference field="6" count="1">
            <x v="27"/>
          </reference>
          <reference field="5" count="1" selected="false">
            <x v="36"/>
          </reference>
          <reference field="3" count="1" selected="false">
            <x v="3"/>
          </reference>
          <reference field="2" count="1" selected="false">
            <x v="1"/>
          </reference>
        </references>
      </pivotArea>
    </format>
    <format dxfId="2023">
      <pivotArea dataOnly="0" labelOnly="1" fieldPosition="0">
        <references count="4">
          <reference field="6" count="1">
            <x v="36"/>
          </reference>
          <reference field="5" count="1" selected="false">
            <x v="18"/>
          </reference>
          <reference field="3" count="1" selected="false">
            <x v="4"/>
          </reference>
          <reference field="2" count="1" selected="false">
            <x v="1"/>
          </reference>
        </references>
      </pivotArea>
    </format>
    <format dxfId="2024">
      <pivotArea dataOnly="0" labelOnly="1" fieldPosition="0">
        <references count="4">
          <reference field="6" count="1">
            <x v="30"/>
          </reference>
          <reference field="5" count="1" selected="false">
            <x v="23"/>
          </reference>
          <reference field="3" count="1" selected="false">
            <x v="3"/>
          </reference>
          <reference field="2" count="1" selected="false">
            <x v="2"/>
          </reference>
        </references>
      </pivotArea>
    </format>
    <format dxfId="2025">
      <pivotArea dataOnly="0" labelOnly="1" fieldPosition="0">
        <references count="4">
          <reference field="6" count="1">
            <x v="26"/>
          </reference>
          <reference field="5" count="1" selected="false">
            <x v="34"/>
          </reference>
          <reference field="3" count="1" selected="false">
            <x v="3"/>
          </reference>
          <reference field="2" count="1" selected="false">
            <x v="2"/>
          </reference>
        </references>
      </pivotArea>
    </format>
    <format dxfId="2026">
      <pivotArea dataOnly="0" labelOnly="1" fieldPosition="0">
        <references count="4">
          <reference field="6" count="1">
            <x v="25"/>
          </reference>
          <reference field="5" count="1" selected="false">
            <x v="35"/>
          </reference>
          <reference field="3" count="1" selected="false">
            <x v="3"/>
          </reference>
          <reference field="2" count="1" selected="false">
            <x v="2"/>
          </reference>
        </references>
      </pivotArea>
    </format>
    <format dxfId="2027">
      <pivotArea dataOnly="0" labelOnly="1" fieldPosition="0">
        <references count="4">
          <reference field="6" count="1">
            <x v="37"/>
          </reference>
          <reference field="5" count="1" selected="false">
            <x v="26"/>
          </reference>
          <reference field="3" count="1" selected="false">
            <x v="4"/>
          </reference>
          <reference field="2" count="1" selected="false">
            <x v="2"/>
          </reference>
        </references>
      </pivotArea>
    </format>
    <format dxfId="2028">
      <pivotArea dataOnly="0" labelOnly="1" fieldPosition="0">
        <references count="4">
          <reference field="6" count="1">
            <x v="31"/>
          </reference>
          <reference field="5" count="1" selected="false">
            <x v="17"/>
          </reference>
          <reference field="3" count="1" selected="false">
            <x v="3"/>
          </reference>
          <reference field="2" count="1" selected="false">
            <x v="3"/>
          </reference>
        </references>
      </pivotArea>
    </format>
    <format dxfId="2029">
      <pivotArea dataOnly="0" labelOnly="1" fieldPosition="0">
        <references count="4">
          <reference field="6" count="1">
            <x v="25"/>
          </reference>
          <reference field="5" count="1" selected="false">
            <x v="35"/>
          </reference>
          <reference field="3" count="1" selected="false">
            <x v="3"/>
          </reference>
          <reference field="2" count="1" selected="false">
            <x v="3"/>
          </reference>
        </references>
      </pivotArea>
    </format>
    <format dxfId="2030">
      <pivotArea dataOnly="0" labelOnly="1" fieldPosition="0">
        <references count="4">
          <reference field="6" count="1">
            <x v="27"/>
          </reference>
          <reference field="5" count="1" selected="false">
            <x v="36"/>
          </reference>
          <reference field="3" count="1" selected="false">
            <x v="3"/>
          </reference>
          <reference field="2" count="1" selected="false">
            <x v="3"/>
          </reference>
        </references>
      </pivotArea>
    </format>
    <format dxfId="2031">
      <pivotArea dataOnly="0" labelOnly="1" fieldPosition="0">
        <references count="4">
          <reference field="6" count="1">
            <x v="36"/>
          </reference>
          <reference field="5" count="1" selected="false">
            <x v="18"/>
          </reference>
          <reference field="3" count="1" selected="false">
            <x v="4"/>
          </reference>
          <reference field="2" count="1" selected="false">
            <x v="3"/>
          </reference>
        </references>
      </pivotArea>
    </format>
    <format dxfId="2032">
      <pivotArea dataOnly="0" labelOnly="1" fieldPosition="0">
        <references count="4">
          <reference field="6" count="1">
            <x v="31"/>
          </reference>
          <reference field="5" count="1" selected="false">
            <x v="17"/>
          </reference>
          <reference field="3" count="1" selected="false">
            <x v="3"/>
          </reference>
          <reference field="2" count="1" selected="false">
            <x v="4"/>
          </reference>
        </references>
      </pivotArea>
    </format>
    <format dxfId="2033">
      <pivotArea dataOnly="0" labelOnly="1" fieldPosition="0">
        <references count="4">
          <reference field="6" count="1">
            <x v="26"/>
          </reference>
          <reference field="5" count="1" selected="false">
            <x v="34"/>
          </reference>
          <reference field="3" count="1" selected="false">
            <x v="3"/>
          </reference>
          <reference field="2" count="1" selected="false">
            <x v="4"/>
          </reference>
        </references>
      </pivotArea>
    </format>
    <format dxfId="2034">
      <pivotArea dataOnly="0" labelOnly="1" fieldPosition="0">
        <references count="4">
          <reference field="6" count="1">
            <x v="25"/>
          </reference>
          <reference field="5" count="1" selected="false">
            <x v="35"/>
          </reference>
          <reference field="3" count="1" selected="false">
            <x v="3"/>
          </reference>
          <reference field="2" count="1" selected="false">
            <x v="4"/>
          </reference>
        </references>
      </pivotArea>
    </format>
    <format dxfId="2035">
      <pivotArea dataOnly="0" labelOnly="1" fieldPosition="0">
        <references count="4">
          <reference field="6" count="1">
            <x v="27"/>
          </reference>
          <reference field="5" count="1" selected="false">
            <x v="36"/>
          </reference>
          <reference field="3" count="1" selected="false">
            <x v="3"/>
          </reference>
          <reference field="2" count="1" selected="false">
            <x v="4"/>
          </reference>
        </references>
      </pivotArea>
    </format>
    <format dxfId="2036">
      <pivotArea dataOnly="0" labelOnly="1" fieldPosition="0">
        <references count="4">
          <reference field="6" count="1">
            <x v="26"/>
          </reference>
          <reference field="5" count="1" selected="false">
            <x v="34"/>
          </reference>
          <reference field="3" count="1" selected="false">
            <x v="3"/>
          </reference>
          <reference field="2" count="1" selected="false">
            <x v="5"/>
          </reference>
        </references>
      </pivotArea>
    </format>
    <format dxfId="2037">
      <pivotArea dataOnly="0" labelOnly="1" fieldPosition="0">
        <references count="4">
          <reference field="6" count="1">
            <x v="25"/>
          </reference>
          <reference field="5" count="1" selected="false">
            <x v="35"/>
          </reference>
          <reference field="3" count="1" selected="false">
            <x v="3"/>
          </reference>
          <reference field="2" count="1" selected="false">
            <x v="5"/>
          </reference>
        </references>
      </pivotArea>
    </format>
    <format dxfId="2038">
      <pivotArea dataOnly="0" labelOnly="1" fieldPosition="0">
        <references count="4">
          <reference field="6" count="1">
            <x v="27"/>
          </reference>
          <reference field="5" count="1" selected="false">
            <x v="36"/>
          </reference>
          <reference field="3" count="1" selected="false">
            <x v="3"/>
          </reference>
          <reference field="2" count="1" selected="false">
            <x v="5"/>
          </reference>
        </references>
      </pivotArea>
    </format>
    <format dxfId="2039">
      <pivotArea dataOnly="0" labelOnly="1" fieldPosition="0">
        <references count="4">
          <reference field="6" count="1">
            <x v="32"/>
          </reference>
          <reference field="5" count="1" selected="false">
            <x v="20"/>
          </reference>
          <reference field="3" count="1" selected="false">
            <x v="3"/>
          </reference>
          <reference field="2" count="1" selected="false">
            <x v="6"/>
          </reference>
        </references>
      </pivotArea>
    </format>
    <format dxfId="2040">
      <pivotArea dataOnly="0" labelOnly="1" fieldPosition="0">
        <references count="4">
          <reference field="6" count="1">
            <x v="26"/>
          </reference>
          <reference field="5" count="1" selected="false">
            <x v="34"/>
          </reference>
          <reference field="3" count="1" selected="false">
            <x v="3"/>
          </reference>
          <reference field="2" count="1" selected="false">
            <x v="6"/>
          </reference>
        </references>
      </pivotArea>
    </format>
    <format dxfId="2041">
      <pivotArea dataOnly="0" labelOnly="1" fieldPosition="0">
        <references count="4">
          <reference field="6" count="1">
            <x v="25"/>
          </reference>
          <reference field="5" count="1" selected="false">
            <x v="35"/>
          </reference>
          <reference field="3" count="1" selected="false">
            <x v="3"/>
          </reference>
          <reference field="2" count="1" selected="false">
            <x v="6"/>
          </reference>
        </references>
      </pivotArea>
    </format>
    <format dxfId="2042">
      <pivotArea dataOnly="0" labelOnly="1" fieldPosition="0">
        <references count="4">
          <reference field="6" count="1">
            <x v="27"/>
          </reference>
          <reference field="5" count="1" selected="false">
            <x v="36"/>
          </reference>
          <reference field="3" count="1" selected="false">
            <x v="3"/>
          </reference>
          <reference field="2" count="1" selected="false">
            <x v="6"/>
          </reference>
        </references>
      </pivotArea>
    </format>
    <format dxfId="2043">
      <pivotArea dataOnly="0" labelOnly="1" fieldPosition="0">
        <references count="4">
          <reference field="6" count="1">
            <x v="36"/>
          </reference>
          <reference field="5" count="1" selected="false">
            <x v="18"/>
          </reference>
          <reference field="3" count="1" selected="false">
            <x v="4"/>
          </reference>
          <reference field="2" count="1" selected="false">
            <x v="6"/>
          </reference>
        </references>
      </pivotArea>
    </format>
    <format dxfId="2044">
      <pivotArea dataOnly="0" labelOnly="1" fieldPosition="0">
        <references count="5">
          <reference field="8" count="1">
            <x v="74"/>
          </reference>
          <reference field="6" count="1" selected="false">
            <x v="31"/>
          </reference>
          <reference field="5" count="1" selected="false">
            <x v="17"/>
          </reference>
          <reference field="3" count="1" selected="false">
            <x v="3"/>
          </reference>
          <reference field="2" count="1" selected="false">
            <x v="1"/>
          </reference>
        </references>
      </pivotArea>
    </format>
    <format dxfId="2045">
      <pivotArea dataOnly="0" labelOnly="1" fieldPosition="0">
        <references count="5">
          <reference field="8" count="1">
            <x v="73"/>
          </reference>
          <reference field="6" count="1" selected="false">
            <x v="30"/>
          </reference>
          <reference field="5" count="1" selected="false">
            <x v="23"/>
          </reference>
          <reference field="3" count="1" selected="false">
            <x v="3"/>
          </reference>
          <reference field="2" count="1" selected="false">
            <x v="1"/>
          </reference>
        </references>
      </pivotArea>
    </format>
    <format dxfId="2046">
      <pivotArea dataOnly="0" labelOnly="1" fieldPosition="0">
        <references count="5">
          <reference field="8" count="1">
            <x v="71"/>
          </reference>
          <reference field="6" count="1" selected="false">
            <x v="26"/>
          </reference>
          <reference field="5" count="1" selected="false">
            <x v="34"/>
          </reference>
          <reference field="3" count="1" selected="false">
            <x v="3"/>
          </reference>
          <reference field="2" count="1" selected="false">
            <x v="1"/>
          </reference>
        </references>
      </pivotArea>
    </format>
    <format dxfId="2047">
      <pivotArea dataOnly="0" labelOnly="1" fieldPosition="0">
        <references count="5">
          <reference field="8" count="1">
            <x v="115"/>
          </reference>
          <reference field="6" count="1" selected="false">
            <x v="27"/>
          </reference>
          <reference field="5" count="1" selected="false">
            <x v="36"/>
          </reference>
          <reference field="3" count="1" selected="false">
            <x v="3"/>
          </reference>
          <reference field="2" count="1" selected="false">
            <x v="1"/>
          </reference>
        </references>
      </pivotArea>
    </format>
    <format dxfId="2048">
      <pivotArea dataOnly="0" labelOnly="1" fieldPosition="0">
        <references count="5">
          <reference field="8" count="1">
            <x v="29"/>
          </reference>
          <reference field="6" count="1" selected="false">
            <x v="36"/>
          </reference>
          <reference field="5" count="1" selected="false">
            <x v="18"/>
          </reference>
          <reference field="3" count="1" selected="false">
            <x v="4"/>
          </reference>
          <reference field="2" count="1" selected="false">
            <x v="1"/>
          </reference>
        </references>
      </pivotArea>
    </format>
    <format dxfId="2049">
      <pivotArea dataOnly="0" labelOnly="1" fieldPosition="0">
        <references count="5">
          <reference field="8" count="1">
            <x v="47"/>
          </reference>
          <reference field="6" count="1" selected="false">
            <x v="30"/>
          </reference>
          <reference field="5" count="1" selected="false">
            <x v="23"/>
          </reference>
          <reference field="3" count="1" selected="false">
            <x v="3"/>
          </reference>
          <reference field="2" count="1" selected="false">
            <x v="2"/>
          </reference>
        </references>
      </pivotArea>
    </format>
    <format dxfId="2050">
      <pivotArea dataOnly="0" labelOnly="1" fieldPosition="0">
        <references count="5">
          <reference field="8" count="1">
            <x v="43"/>
          </reference>
          <reference field="6" count="1" selected="false">
            <x v="26"/>
          </reference>
          <reference field="5" count="1" selected="false">
            <x v="34"/>
          </reference>
          <reference field="3" count="1" selected="false">
            <x v="3"/>
          </reference>
          <reference field="2" count="1" selected="false">
            <x v="2"/>
          </reference>
        </references>
      </pivotArea>
    </format>
    <format dxfId="2051">
      <pivotArea dataOnly="0" labelOnly="1" fieldPosition="0">
        <references count="5">
          <reference field="8" count="1">
            <x v="102"/>
          </reference>
          <reference field="6" count="1" selected="false">
            <x v="25"/>
          </reference>
          <reference field="5" count="1" selected="false">
            <x v="35"/>
          </reference>
          <reference field="3" count="1" selected="false">
            <x v="3"/>
          </reference>
          <reference field="2" count="1" selected="false">
            <x v="2"/>
          </reference>
        </references>
      </pivotArea>
    </format>
    <format dxfId="2052">
      <pivotArea dataOnly="0" labelOnly="1" fieldPosition="0">
        <references count="5">
          <reference field="8" count="1">
            <x v="46"/>
          </reference>
          <reference field="6" count="1" selected="false">
            <x v="37"/>
          </reference>
          <reference field="5" count="1" selected="false">
            <x v="26"/>
          </reference>
          <reference field="3" count="1" selected="false">
            <x v="4"/>
          </reference>
          <reference field="2" count="1" selected="false">
            <x v="2"/>
          </reference>
        </references>
      </pivotArea>
    </format>
    <format dxfId="2053">
      <pivotArea dataOnly="0" labelOnly="1" fieldPosition="0">
        <references count="5">
          <reference field="8" count="1">
            <x v="49"/>
          </reference>
          <reference field="6" count="1" selected="false">
            <x v="31"/>
          </reference>
          <reference field="5" count="1" selected="false">
            <x v="17"/>
          </reference>
          <reference field="3" count="1" selected="false">
            <x v="3"/>
          </reference>
          <reference field="2" count="1" selected="false">
            <x v="3"/>
          </reference>
        </references>
      </pivotArea>
    </format>
    <format dxfId="2054">
      <pivotArea dataOnly="0" labelOnly="1" fieldPosition="0">
        <references count="5">
          <reference field="8" count="1">
            <x v="93"/>
          </reference>
          <reference field="6" count="1" selected="false">
            <x v="25"/>
          </reference>
          <reference field="5" count="1" selected="false">
            <x v="35"/>
          </reference>
          <reference field="3" count="1" selected="false">
            <x v="3"/>
          </reference>
          <reference field="2" count="1" selected="false">
            <x v="3"/>
          </reference>
        </references>
      </pivotArea>
    </format>
    <format dxfId="2055">
      <pivotArea dataOnly="0" labelOnly="1" fieldPosition="0">
        <references count="5">
          <reference field="8" count="1">
            <x v="94"/>
          </reference>
          <reference field="6" count="1" selected="false">
            <x v="27"/>
          </reference>
          <reference field="5" count="1" selected="false">
            <x v="36"/>
          </reference>
          <reference field="3" count="1" selected="false">
            <x v="3"/>
          </reference>
          <reference field="2" count="1" selected="false">
            <x v="3"/>
          </reference>
        </references>
      </pivotArea>
    </format>
    <format dxfId="2056">
      <pivotArea dataOnly="0" labelOnly="1" fieldPosition="0">
        <references count="5">
          <reference field="8" count="1">
            <x v="14"/>
          </reference>
          <reference field="6" count="1" selected="false">
            <x v="36"/>
          </reference>
          <reference field="5" count="1" selected="false">
            <x v="18"/>
          </reference>
          <reference field="3" count="1" selected="false">
            <x v="4"/>
          </reference>
          <reference field="2" count="1" selected="false">
            <x v="3"/>
          </reference>
        </references>
      </pivotArea>
    </format>
    <format dxfId="2057">
      <pivotArea dataOnly="0" labelOnly="1" fieldPosition="0">
        <references count="5">
          <reference field="8" count="1">
            <x v="48"/>
          </reference>
          <reference field="6" count="1" selected="false">
            <x v="31"/>
          </reference>
          <reference field="5" count="1" selected="false">
            <x v="17"/>
          </reference>
          <reference field="3" count="1" selected="false">
            <x v="3"/>
          </reference>
          <reference field="2" count="1" selected="false">
            <x v="4"/>
          </reference>
        </references>
      </pivotArea>
    </format>
    <format dxfId="2058">
      <pivotArea dataOnly="0" labelOnly="1" fieldPosition="0">
        <references count="5">
          <reference field="8" count="1">
            <x v="56"/>
          </reference>
          <reference field="6" count="1" selected="false">
            <x v="26"/>
          </reference>
          <reference field="5" count="1" selected="false">
            <x v="34"/>
          </reference>
          <reference field="3" count="1" selected="false">
            <x v="3"/>
          </reference>
          <reference field="2" count="1" selected="false">
            <x v="4"/>
          </reference>
        </references>
      </pivotArea>
    </format>
    <format dxfId="2059">
      <pivotArea dataOnly="0" labelOnly="1" fieldPosition="0">
        <references count="5">
          <reference field="8" count="1">
            <x v="107"/>
          </reference>
          <reference field="6" count="1" selected="false">
            <x v="25"/>
          </reference>
          <reference field="5" count="1" selected="false">
            <x v="35"/>
          </reference>
          <reference field="3" count="1" selected="false">
            <x v="3"/>
          </reference>
          <reference field="2" count="1" selected="false">
            <x v="4"/>
          </reference>
        </references>
      </pivotArea>
    </format>
    <format dxfId="2060">
      <pivotArea dataOnly="0" labelOnly="1" fieldPosition="0">
        <references count="5">
          <reference field="8" count="1">
            <x v="108"/>
          </reference>
          <reference field="6" count="1" selected="false">
            <x v="27"/>
          </reference>
          <reference field="5" count="1" selected="false">
            <x v="36"/>
          </reference>
          <reference field="3" count="1" selected="false">
            <x v="3"/>
          </reference>
          <reference field="2" count="1" selected="false">
            <x v="4"/>
          </reference>
        </references>
      </pivotArea>
    </format>
    <format dxfId="2061">
      <pivotArea dataOnly="0" labelOnly="1" fieldPosition="0">
        <references count="5">
          <reference field="8" count="1">
            <x v="20"/>
          </reference>
          <reference field="6" count="1" selected="false">
            <x v="26"/>
          </reference>
          <reference field="5" count="1" selected="false">
            <x v="34"/>
          </reference>
          <reference field="3" count="1" selected="false">
            <x v="3"/>
          </reference>
          <reference field="2" count="1" selected="false">
            <x v="5"/>
          </reference>
        </references>
      </pivotArea>
    </format>
    <format dxfId="2062">
      <pivotArea dataOnly="0" labelOnly="1" fieldPosition="0">
        <references count="5">
          <reference field="8" count="1">
            <x v="98"/>
          </reference>
          <reference field="6" count="1" selected="false">
            <x v="25"/>
          </reference>
          <reference field="5" count="1" selected="false">
            <x v="35"/>
          </reference>
          <reference field="3" count="1" selected="false">
            <x v="3"/>
          </reference>
          <reference field="2" count="1" selected="false">
            <x v="5"/>
          </reference>
        </references>
      </pivotArea>
    </format>
    <format dxfId="2063">
      <pivotArea dataOnly="0" labelOnly="1" fieldPosition="0">
        <references count="5">
          <reference field="8" count="1">
            <x v="99"/>
          </reference>
          <reference field="6" count="1" selected="false">
            <x v="27"/>
          </reference>
          <reference field="5" count="1" selected="false">
            <x v="36"/>
          </reference>
          <reference field="3" count="1" selected="false">
            <x v="3"/>
          </reference>
          <reference field="2" count="1" selected="false">
            <x v="5"/>
          </reference>
        </references>
      </pivotArea>
    </format>
    <format dxfId="2064">
      <pivotArea dataOnly="0" labelOnly="1" fieldPosition="0">
        <references count="5">
          <reference field="8" count="1">
            <x v="50"/>
          </reference>
          <reference field="6" count="1" selected="false">
            <x v="32"/>
          </reference>
          <reference field="5" count="1" selected="false">
            <x v="20"/>
          </reference>
          <reference field="3" count="1" selected="false">
            <x v="3"/>
          </reference>
          <reference field="2" count="1" selected="false">
            <x v="6"/>
          </reference>
        </references>
      </pivotArea>
    </format>
    <format dxfId="2065">
      <pivotArea dataOnly="0" labelOnly="1" fieldPosition="0">
        <references count="5">
          <reference field="8" count="1">
            <x v="61"/>
          </reference>
          <reference field="6" count="1" selected="false">
            <x v="26"/>
          </reference>
          <reference field="5" count="1" selected="false">
            <x v="34"/>
          </reference>
          <reference field="3" count="1" selected="false">
            <x v="3"/>
          </reference>
          <reference field="2" count="1" selected="false">
            <x v="6"/>
          </reference>
        </references>
      </pivotArea>
    </format>
    <format dxfId="2066">
      <pivotArea dataOnly="0" labelOnly="1" fieldPosition="0">
        <references count="5">
          <reference field="8" count="1">
            <x v="110"/>
          </reference>
          <reference field="6" count="1" selected="false">
            <x v="25"/>
          </reference>
          <reference field="5" count="1" selected="false">
            <x v="35"/>
          </reference>
          <reference field="3" count="1" selected="false">
            <x v="3"/>
          </reference>
          <reference field="2" count="1" selected="false">
            <x v="6"/>
          </reference>
        </references>
      </pivotArea>
    </format>
    <format dxfId="2067">
      <pivotArea dataOnly="0" labelOnly="1" fieldPosition="0">
        <references count="5">
          <reference field="8" count="1">
            <x v="111"/>
          </reference>
          <reference field="6" count="1" selected="false">
            <x v="27"/>
          </reference>
          <reference field="5" count="1" selected="false">
            <x v="36"/>
          </reference>
          <reference field="3" count="1" selected="false">
            <x v="3"/>
          </reference>
          <reference field="2" count="1" selected="false">
            <x v="6"/>
          </reference>
        </references>
      </pivotArea>
    </format>
    <format dxfId="2068">
      <pivotArea dataOnly="0" labelOnly="1" fieldPosition="0">
        <references count="5">
          <reference field="8" count="1">
            <x v="65"/>
          </reference>
          <reference field="6" count="1" selected="false">
            <x v="36"/>
          </reference>
          <reference field="5" count="1" selected="false">
            <x v="18"/>
          </reference>
          <reference field="3" count="1" selected="false">
            <x v="4"/>
          </reference>
          <reference field="2" count="1" selected="false">
            <x v="6"/>
          </reference>
        </references>
      </pivotArea>
    </format>
    <format dxfId="2069">
      <pivotArea dataOnly="0" labelOnly="1" fieldPosition="0">
        <references count="6">
          <reference field="33" count="1">
            <x v="2"/>
          </reference>
          <reference field="8" count="1" selected="false">
            <x v="74"/>
          </reference>
          <reference field="6" count="1" selected="false">
            <x v="31"/>
          </reference>
          <reference field="5" count="1" selected="false">
            <x v="17"/>
          </reference>
          <reference field="3" count="1" selected="false">
            <x v="3"/>
          </reference>
          <reference field="2" count="1" selected="false">
            <x v="1"/>
          </reference>
        </references>
      </pivotArea>
    </format>
    <format dxfId="2070">
      <pivotArea dataOnly="0" labelOnly="1" fieldPosition="0">
        <references count="6">
          <reference field="33" count="1">
            <x v="2"/>
          </reference>
          <reference field="8" count="1" selected="false">
            <x v="73"/>
          </reference>
          <reference field="6" count="1" selected="false">
            <x v="30"/>
          </reference>
          <reference field="5" count="1" selected="false">
            <x v="23"/>
          </reference>
          <reference field="3" count="1" selected="false">
            <x v="3"/>
          </reference>
          <reference field="2" count="1" selected="false">
            <x v="1"/>
          </reference>
        </references>
      </pivotArea>
    </format>
    <format dxfId="2071">
      <pivotArea dataOnly="0" labelOnly="1" fieldPosition="0">
        <references count="6">
          <reference field="33" count="1">
            <x v="1"/>
          </reference>
          <reference field="8" count="1" selected="false">
            <x v="71"/>
          </reference>
          <reference field="6" count="1" selected="false">
            <x v="26"/>
          </reference>
          <reference field="5" count="1" selected="false">
            <x v="34"/>
          </reference>
          <reference field="3" count="1" selected="false">
            <x v="3"/>
          </reference>
          <reference field="2" count="1" selected="false">
            <x v="1"/>
          </reference>
        </references>
      </pivotArea>
    </format>
    <format dxfId="2072">
      <pivotArea dataOnly="0" labelOnly="1" fieldPosition="0">
        <references count="6">
          <reference field="33" count="1">
            <x v="1"/>
          </reference>
          <reference field="8" count="1" selected="false">
            <x v="115"/>
          </reference>
          <reference field="6" count="1" selected="false">
            <x v="27"/>
          </reference>
          <reference field="5" count="1" selected="false">
            <x v="36"/>
          </reference>
          <reference field="3" count="1" selected="false">
            <x v="3"/>
          </reference>
          <reference field="2" count="1" selected="false">
            <x v="1"/>
          </reference>
        </references>
      </pivotArea>
    </format>
    <format dxfId="2073">
      <pivotArea dataOnly="0" labelOnly="1" fieldPosition="0">
        <references count="6">
          <reference field="33" count="1">
            <x v="2"/>
          </reference>
          <reference field="8" count="1" selected="false">
            <x v="29"/>
          </reference>
          <reference field="6" count="1" selected="false">
            <x v="36"/>
          </reference>
          <reference field="5" count="1" selected="false">
            <x v="18"/>
          </reference>
          <reference field="3" count="1" selected="false">
            <x v="4"/>
          </reference>
          <reference field="2" count="1" selected="false">
            <x v="1"/>
          </reference>
        </references>
      </pivotArea>
    </format>
    <format dxfId="2074">
      <pivotArea dataOnly="0" labelOnly="1" fieldPosition="0">
        <references count="6">
          <reference field="33" count="1">
            <x v="2"/>
          </reference>
          <reference field="8" count="1" selected="false">
            <x v="47"/>
          </reference>
          <reference field="6" count="1" selected="false">
            <x v="30"/>
          </reference>
          <reference field="5" count="1" selected="false">
            <x v="23"/>
          </reference>
          <reference field="3" count="1" selected="false">
            <x v="3"/>
          </reference>
          <reference field="2" count="1" selected="false">
            <x v="2"/>
          </reference>
        </references>
      </pivotArea>
    </format>
    <format dxfId="2075">
      <pivotArea dataOnly="0" labelOnly="1" fieldPosition="0">
        <references count="6">
          <reference field="33" count="1">
            <x v="2"/>
          </reference>
          <reference field="8" count="1" selected="false">
            <x v="43"/>
          </reference>
          <reference field="6" count="1" selected="false">
            <x v="26"/>
          </reference>
          <reference field="5" count="1" selected="false">
            <x v="34"/>
          </reference>
          <reference field="3" count="1" selected="false">
            <x v="3"/>
          </reference>
          <reference field="2" count="1" selected="false">
            <x v="2"/>
          </reference>
        </references>
      </pivotArea>
    </format>
    <format dxfId="2076">
      <pivotArea dataOnly="0" labelOnly="1" fieldPosition="0">
        <references count="6">
          <reference field="33" count="1">
            <x v="0"/>
          </reference>
          <reference field="8" count="1" selected="false">
            <x v="102"/>
          </reference>
          <reference field="6" count="1" selected="false">
            <x v="25"/>
          </reference>
          <reference field="5" count="1" selected="false">
            <x v="35"/>
          </reference>
          <reference field="3" count="1" selected="false">
            <x v="3"/>
          </reference>
          <reference field="2" count="1" selected="false">
            <x v="2"/>
          </reference>
        </references>
      </pivotArea>
    </format>
    <format dxfId="2077">
      <pivotArea dataOnly="0" labelOnly="1" fieldPosition="0">
        <references count="6">
          <reference field="33" count="1">
            <x v="0"/>
          </reference>
          <reference field="8" count="1" selected="false">
            <x v="46"/>
          </reference>
          <reference field="6" count="1" selected="false">
            <x v="37"/>
          </reference>
          <reference field="5" count="1" selected="false">
            <x v="26"/>
          </reference>
          <reference field="3" count="1" selected="false">
            <x v="4"/>
          </reference>
          <reference field="2" count="1" selected="false">
            <x v="2"/>
          </reference>
        </references>
      </pivotArea>
    </format>
    <format dxfId="2078">
      <pivotArea dataOnly="0" labelOnly="1" fieldPosition="0">
        <references count="6">
          <reference field="33" count="1">
            <x v="2"/>
          </reference>
          <reference field="8" count="1" selected="false">
            <x v="49"/>
          </reference>
          <reference field="6" count="1" selected="false">
            <x v="31"/>
          </reference>
          <reference field="5" count="1" selected="false">
            <x v="17"/>
          </reference>
          <reference field="3" count="1" selected="false">
            <x v="3"/>
          </reference>
          <reference field="2" count="1" selected="false">
            <x v="3"/>
          </reference>
        </references>
      </pivotArea>
    </format>
    <format dxfId="2079">
      <pivotArea dataOnly="0" labelOnly="1" fieldPosition="0">
        <references count="6">
          <reference field="33" count="1">
            <x v="2"/>
          </reference>
          <reference field="8" count="1" selected="false">
            <x v="93"/>
          </reference>
          <reference field="6" count="1" selected="false">
            <x v="25"/>
          </reference>
          <reference field="5" count="1" selected="false">
            <x v="35"/>
          </reference>
          <reference field="3" count="1" selected="false">
            <x v="3"/>
          </reference>
          <reference field="2" count="1" selected="false">
            <x v="3"/>
          </reference>
        </references>
      </pivotArea>
    </format>
    <format dxfId="2080">
      <pivotArea dataOnly="0" labelOnly="1" fieldPosition="0">
        <references count="6">
          <reference field="33" count="1">
            <x v="2"/>
          </reference>
          <reference field="8" count="1" selected="false">
            <x v="94"/>
          </reference>
          <reference field="6" count="1" selected="false">
            <x v="27"/>
          </reference>
          <reference field="5" count="1" selected="false">
            <x v="36"/>
          </reference>
          <reference field="3" count="1" selected="false">
            <x v="3"/>
          </reference>
          <reference field="2" count="1" selected="false">
            <x v="3"/>
          </reference>
        </references>
      </pivotArea>
    </format>
    <format dxfId="2081">
      <pivotArea dataOnly="0" labelOnly="1" fieldPosition="0">
        <references count="6">
          <reference field="33" count="1">
            <x v="2"/>
          </reference>
          <reference field="8" count="1" selected="false">
            <x v="14"/>
          </reference>
          <reference field="6" count="1" selected="false">
            <x v="36"/>
          </reference>
          <reference field="5" count="1" selected="false">
            <x v="18"/>
          </reference>
          <reference field="3" count="1" selected="false">
            <x v="4"/>
          </reference>
          <reference field="2" count="1" selected="false">
            <x v="3"/>
          </reference>
        </references>
      </pivotArea>
    </format>
    <format dxfId="2082">
      <pivotArea dataOnly="0" labelOnly="1" fieldPosition="0">
        <references count="6">
          <reference field="33" count="1">
            <x v="2"/>
          </reference>
          <reference field="8" count="1" selected="false">
            <x v="48"/>
          </reference>
          <reference field="6" count="1" selected="false">
            <x v="31"/>
          </reference>
          <reference field="5" count="1" selected="false">
            <x v="17"/>
          </reference>
          <reference field="3" count="1" selected="false">
            <x v="3"/>
          </reference>
          <reference field="2" count="1" selected="false">
            <x v="4"/>
          </reference>
        </references>
      </pivotArea>
    </format>
    <format dxfId="2083">
      <pivotArea dataOnly="0" labelOnly="1" fieldPosition="0">
        <references count="6">
          <reference field="33" count="1">
            <x v="1"/>
          </reference>
          <reference field="8" count="1" selected="false">
            <x v="56"/>
          </reference>
          <reference field="6" count="1" selected="false">
            <x v="26"/>
          </reference>
          <reference field="5" count="1" selected="false">
            <x v="34"/>
          </reference>
          <reference field="3" count="1" selected="false">
            <x v="3"/>
          </reference>
          <reference field="2" count="1" selected="false">
            <x v="4"/>
          </reference>
        </references>
      </pivotArea>
    </format>
    <format dxfId="2084">
      <pivotArea dataOnly="0" labelOnly="1" fieldPosition="0">
        <references count="6">
          <reference field="33" count="1">
            <x v="1"/>
          </reference>
          <reference field="8" count="1" selected="false">
            <x v="107"/>
          </reference>
          <reference field="6" count="1" selected="false">
            <x v="25"/>
          </reference>
          <reference field="5" count="1" selected="false">
            <x v="35"/>
          </reference>
          <reference field="3" count="1" selected="false">
            <x v="3"/>
          </reference>
          <reference field="2" count="1" selected="false">
            <x v="4"/>
          </reference>
        </references>
      </pivotArea>
    </format>
    <format dxfId="2085">
      <pivotArea dataOnly="0" labelOnly="1" fieldPosition="0">
        <references count="6">
          <reference field="33" count="1">
            <x v="1"/>
          </reference>
          <reference field="8" count="1" selected="false">
            <x v="108"/>
          </reference>
          <reference field="6" count="1" selected="false">
            <x v="27"/>
          </reference>
          <reference field="5" count="1" selected="false">
            <x v="36"/>
          </reference>
          <reference field="3" count="1" selected="false">
            <x v="3"/>
          </reference>
          <reference field="2" count="1" selected="false">
            <x v="4"/>
          </reference>
        </references>
      </pivotArea>
    </format>
    <format dxfId="2086">
      <pivotArea dataOnly="0" labelOnly="1" fieldPosition="0">
        <references count="6">
          <reference field="33" count="1">
            <x v="2"/>
          </reference>
          <reference field="8" count="1" selected="false">
            <x v="20"/>
          </reference>
          <reference field="6" count="1" selected="false">
            <x v="26"/>
          </reference>
          <reference field="5" count="1" selected="false">
            <x v="34"/>
          </reference>
          <reference field="3" count="1" selected="false">
            <x v="3"/>
          </reference>
          <reference field="2" count="1" selected="false">
            <x v="5"/>
          </reference>
        </references>
      </pivotArea>
    </format>
    <format dxfId="2087">
      <pivotArea dataOnly="0" labelOnly="1" fieldPosition="0">
        <references count="6">
          <reference field="33" count="1">
            <x v="2"/>
          </reference>
          <reference field="8" count="1" selected="false">
            <x v="98"/>
          </reference>
          <reference field="6" count="1" selected="false">
            <x v="25"/>
          </reference>
          <reference field="5" count="1" selected="false">
            <x v="35"/>
          </reference>
          <reference field="3" count="1" selected="false">
            <x v="3"/>
          </reference>
          <reference field="2" count="1" selected="false">
            <x v="5"/>
          </reference>
        </references>
      </pivotArea>
    </format>
    <format dxfId="2088">
      <pivotArea dataOnly="0" labelOnly="1" fieldPosition="0">
        <references count="6">
          <reference field="33" count="1">
            <x v="2"/>
          </reference>
          <reference field="8" count="1" selected="false">
            <x v="99"/>
          </reference>
          <reference field="6" count="1" selected="false">
            <x v="27"/>
          </reference>
          <reference field="5" count="1" selected="false">
            <x v="36"/>
          </reference>
          <reference field="3" count="1" selected="false">
            <x v="3"/>
          </reference>
          <reference field="2" count="1" selected="false">
            <x v="5"/>
          </reference>
        </references>
      </pivotArea>
    </format>
    <format dxfId="2089">
      <pivotArea dataOnly="0" labelOnly="1" fieldPosition="0">
        <references count="6">
          <reference field="33" count="1">
            <x v="2"/>
          </reference>
          <reference field="8" count="1" selected="false">
            <x v="50"/>
          </reference>
          <reference field="6" count="1" selected="false">
            <x v="32"/>
          </reference>
          <reference field="5" count="1" selected="false">
            <x v="20"/>
          </reference>
          <reference field="3" count="1" selected="false">
            <x v="3"/>
          </reference>
          <reference field="2" count="1" selected="false">
            <x v="6"/>
          </reference>
        </references>
      </pivotArea>
    </format>
    <format dxfId="2090">
      <pivotArea dataOnly="0" labelOnly="1" fieldPosition="0">
        <references count="6">
          <reference field="33" count="1">
            <x v="2"/>
          </reference>
          <reference field="8" count="1" selected="false">
            <x v="61"/>
          </reference>
          <reference field="6" count="1" selected="false">
            <x v="26"/>
          </reference>
          <reference field="5" count="1" selected="false">
            <x v="34"/>
          </reference>
          <reference field="3" count="1" selected="false">
            <x v="3"/>
          </reference>
          <reference field="2" count="1" selected="false">
            <x v="6"/>
          </reference>
        </references>
      </pivotArea>
    </format>
    <format dxfId="2091">
      <pivotArea dataOnly="0" labelOnly="1" fieldPosition="0">
        <references count="6">
          <reference field="33" count="1">
            <x v="2"/>
          </reference>
          <reference field="8" count="1" selected="false">
            <x v="110"/>
          </reference>
          <reference field="6" count="1" selected="false">
            <x v="25"/>
          </reference>
          <reference field="5" count="1" selected="false">
            <x v="35"/>
          </reference>
          <reference field="3" count="1" selected="false">
            <x v="3"/>
          </reference>
          <reference field="2" count="1" selected="false">
            <x v="6"/>
          </reference>
        </references>
      </pivotArea>
    </format>
    <format dxfId="2092">
      <pivotArea dataOnly="0" labelOnly="1" fieldPosition="0">
        <references count="6">
          <reference field="33" count="1">
            <x v="2"/>
          </reference>
          <reference field="8" count="1" selected="false">
            <x v="111"/>
          </reference>
          <reference field="6" count="1" selected="false">
            <x v="27"/>
          </reference>
          <reference field="5" count="1" selected="false">
            <x v="36"/>
          </reference>
          <reference field="3" count="1" selected="false">
            <x v="3"/>
          </reference>
          <reference field="2" count="1" selected="false">
            <x v="6"/>
          </reference>
        </references>
      </pivotArea>
    </format>
    <format dxfId="2093">
      <pivotArea dataOnly="0" labelOnly="1" fieldPosition="0">
        <references count="6">
          <reference field="33" count="1">
            <x v="2"/>
          </reference>
          <reference field="8" count="1" selected="false">
            <x v="65"/>
          </reference>
          <reference field="6" count="1" selected="false">
            <x v="36"/>
          </reference>
          <reference field="5" count="1" selected="false">
            <x v="18"/>
          </reference>
          <reference field="3" count="1" selected="false">
            <x v="4"/>
          </reference>
          <reference field="2" count="1" selected="false">
            <x v="6"/>
          </reference>
        </references>
      </pivotArea>
    </format>
    <format dxfId="2094">
      <pivotArea dataOnly="0" labelOnly="1" grandRow="1" offset="C1:F1" fieldPosition="0"/>
    </format>
    <format dxfId="2095">
      <pivotArea field="5" type="button" dataOnly="0" labelOnly="1" outline="0" fieldPosition="0"/>
    </format>
    <format dxfId="2096">
      <pivotArea field="6" type="button" dataOnly="0" labelOnly="1" outline="0" fieldPosition="0"/>
    </format>
    <format dxfId="2097">
      <pivotArea field="8" type="button" dataOnly="0" labelOnly="1" outline="0" fieldPosition="0"/>
    </format>
    <format dxfId="2098">
      <pivotArea field="33" type="button" dataOnly="0" labelOnly="1" outline="0" fieldPosition="0"/>
    </format>
    <format dxfId="2099">
      <pivotArea dataOnly="0" labelOnly="1" fieldPosition="0">
        <references count="3">
          <reference field="5" count="1">
            <x v="17"/>
          </reference>
          <reference field="3" count="1" selected="false">
            <x v="3"/>
          </reference>
          <reference field="2" count="1" selected="false">
            <x v="1"/>
          </reference>
        </references>
      </pivotArea>
    </format>
    <format dxfId="2100">
      <pivotArea dataOnly="0" labelOnly="1" fieldPosition="0">
        <references count="3">
          <reference field="5" count="1">
            <x v="23"/>
          </reference>
          <reference field="3" count="1" selected="false">
            <x v="3"/>
          </reference>
          <reference field="2" count="1" selected="false">
            <x v="1"/>
          </reference>
        </references>
      </pivotArea>
    </format>
    <format dxfId="2101">
      <pivotArea dataOnly="0" labelOnly="1" fieldPosition="0">
        <references count="3">
          <reference field="5" count="1">
            <x v="34"/>
          </reference>
          <reference field="3" count="1" selected="false">
            <x v="3"/>
          </reference>
          <reference field="2" count="1" selected="false">
            <x v="1"/>
          </reference>
        </references>
      </pivotArea>
    </format>
    <format dxfId="2102">
      <pivotArea dataOnly="0" labelOnly="1" fieldPosition="0">
        <references count="3">
          <reference field="5" count="1">
            <x v="36"/>
          </reference>
          <reference field="3" count="1" selected="false">
            <x v="3"/>
          </reference>
          <reference field="2" count="1" selected="false">
            <x v="1"/>
          </reference>
        </references>
      </pivotArea>
    </format>
    <format dxfId="2103">
      <pivotArea dataOnly="0" labelOnly="1" fieldPosition="0">
        <references count="3">
          <reference field="5" count="1">
            <x v="18"/>
          </reference>
          <reference field="3" count="1" selected="false">
            <x v="4"/>
          </reference>
          <reference field="2" count="1" selected="false">
            <x v="1"/>
          </reference>
        </references>
      </pivotArea>
    </format>
    <format dxfId="2104">
      <pivotArea dataOnly="0" labelOnly="1" fieldPosition="0">
        <references count="3">
          <reference field="5" count="1">
            <x v="23"/>
          </reference>
          <reference field="3" count="1" selected="false">
            <x v="3"/>
          </reference>
          <reference field="2" count="1" selected="false">
            <x v="2"/>
          </reference>
        </references>
      </pivotArea>
    </format>
    <format dxfId="2105">
      <pivotArea dataOnly="0" labelOnly="1" fieldPosition="0">
        <references count="3">
          <reference field="5" count="1">
            <x v="34"/>
          </reference>
          <reference field="3" count="1" selected="false">
            <x v="3"/>
          </reference>
          <reference field="2" count="1" selected="false">
            <x v="2"/>
          </reference>
        </references>
      </pivotArea>
    </format>
    <format dxfId="2106">
      <pivotArea dataOnly="0" labelOnly="1" fieldPosition="0">
        <references count="3">
          <reference field="5" count="1">
            <x v="35"/>
          </reference>
          <reference field="3" count="1" selected="false">
            <x v="3"/>
          </reference>
          <reference field="2" count="1" selected="false">
            <x v="2"/>
          </reference>
        </references>
      </pivotArea>
    </format>
    <format dxfId="2107">
      <pivotArea dataOnly="0" labelOnly="1" fieldPosition="0">
        <references count="3">
          <reference field="5" count="1">
            <x v="26"/>
          </reference>
          <reference field="3" count="1" selected="false">
            <x v="4"/>
          </reference>
          <reference field="2" count="1" selected="false">
            <x v="2"/>
          </reference>
        </references>
      </pivotArea>
    </format>
    <format dxfId="2108">
      <pivotArea dataOnly="0" labelOnly="1" fieldPosition="0">
        <references count="3">
          <reference field="5" count="1">
            <x v="17"/>
          </reference>
          <reference field="3" count="1" selected="false">
            <x v="3"/>
          </reference>
          <reference field="2" count="1" selected="false">
            <x v="3"/>
          </reference>
        </references>
      </pivotArea>
    </format>
    <format dxfId="2109">
      <pivotArea dataOnly="0" labelOnly="1" fieldPosition="0">
        <references count="3">
          <reference field="5" count="1">
            <x v="35"/>
          </reference>
          <reference field="3" count="1" selected="false">
            <x v="3"/>
          </reference>
          <reference field="2" count="1" selected="false">
            <x v="3"/>
          </reference>
        </references>
      </pivotArea>
    </format>
    <format dxfId="2110">
      <pivotArea dataOnly="0" labelOnly="1" fieldPosition="0">
        <references count="3">
          <reference field="5" count="1">
            <x v="36"/>
          </reference>
          <reference field="3" count="1" selected="false">
            <x v="3"/>
          </reference>
          <reference field="2" count="1" selected="false">
            <x v="3"/>
          </reference>
        </references>
      </pivotArea>
    </format>
    <format dxfId="2111">
      <pivotArea dataOnly="0" labelOnly="1" fieldPosition="0">
        <references count="3">
          <reference field="5" count="1">
            <x v="18"/>
          </reference>
          <reference field="3" count="1" selected="false">
            <x v="4"/>
          </reference>
          <reference field="2" count="1" selected="false">
            <x v="3"/>
          </reference>
        </references>
      </pivotArea>
    </format>
    <format dxfId="2112">
      <pivotArea dataOnly="0" labelOnly="1" fieldPosition="0">
        <references count="3">
          <reference field="5" count="1">
            <x v="17"/>
          </reference>
          <reference field="3" count="1" selected="false">
            <x v="3"/>
          </reference>
          <reference field="2" count="1" selected="false">
            <x v="4"/>
          </reference>
        </references>
      </pivotArea>
    </format>
    <format dxfId="2113">
      <pivotArea dataOnly="0" labelOnly="1" fieldPosition="0">
        <references count="3">
          <reference field="5" count="1">
            <x v="34"/>
          </reference>
          <reference field="3" count="1" selected="false">
            <x v="3"/>
          </reference>
          <reference field="2" count="1" selected="false">
            <x v="4"/>
          </reference>
        </references>
      </pivotArea>
    </format>
    <format dxfId="2114">
      <pivotArea dataOnly="0" labelOnly="1" fieldPosition="0">
        <references count="3">
          <reference field="5" count="1">
            <x v="35"/>
          </reference>
          <reference field="3" count="1" selected="false">
            <x v="3"/>
          </reference>
          <reference field="2" count="1" selected="false">
            <x v="4"/>
          </reference>
        </references>
      </pivotArea>
    </format>
    <format dxfId="2115">
      <pivotArea dataOnly="0" labelOnly="1" fieldPosition="0">
        <references count="3">
          <reference field="5" count="1">
            <x v="36"/>
          </reference>
          <reference field="3" count="1" selected="false">
            <x v="3"/>
          </reference>
          <reference field="2" count="1" selected="false">
            <x v="4"/>
          </reference>
        </references>
      </pivotArea>
    </format>
    <format dxfId="2116">
      <pivotArea dataOnly="0" labelOnly="1" fieldPosition="0">
        <references count="3">
          <reference field="5" count="1">
            <x v="34"/>
          </reference>
          <reference field="3" count="1" selected="false">
            <x v="3"/>
          </reference>
          <reference field="2" count="1" selected="false">
            <x v="5"/>
          </reference>
        </references>
      </pivotArea>
    </format>
    <format dxfId="2117">
      <pivotArea dataOnly="0" labelOnly="1" fieldPosition="0">
        <references count="3">
          <reference field="5" count="1">
            <x v="35"/>
          </reference>
          <reference field="3" count="1" selected="false">
            <x v="3"/>
          </reference>
          <reference field="2" count="1" selected="false">
            <x v="5"/>
          </reference>
        </references>
      </pivotArea>
    </format>
    <format dxfId="2118">
      <pivotArea dataOnly="0" labelOnly="1" fieldPosition="0">
        <references count="3">
          <reference field="5" count="1">
            <x v="36"/>
          </reference>
          <reference field="3" count="1" selected="false">
            <x v="3"/>
          </reference>
          <reference field="2" count="1" selected="false">
            <x v="5"/>
          </reference>
        </references>
      </pivotArea>
    </format>
    <format dxfId="2119">
      <pivotArea dataOnly="0" labelOnly="1" fieldPosition="0">
        <references count="3">
          <reference field="5" count="1">
            <x v="20"/>
          </reference>
          <reference field="3" count="1" selected="false">
            <x v="3"/>
          </reference>
          <reference field="2" count="1" selected="false">
            <x v="6"/>
          </reference>
        </references>
      </pivotArea>
    </format>
    <format dxfId="2120">
      <pivotArea dataOnly="0" labelOnly="1" fieldPosition="0">
        <references count="3">
          <reference field="5" count="1">
            <x v="34"/>
          </reference>
          <reference field="3" count="1" selected="false">
            <x v="3"/>
          </reference>
          <reference field="2" count="1" selected="false">
            <x v="6"/>
          </reference>
        </references>
      </pivotArea>
    </format>
    <format dxfId="2121">
      <pivotArea dataOnly="0" labelOnly="1" fieldPosition="0">
        <references count="3">
          <reference field="5" count="1">
            <x v="35"/>
          </reference>
          <reference field="3" count="1" selected="false">
            <x v="3"/>
          </reference>
          <reference field="2" count="1" selected="false">
            <x v="6"/>
          </reference>
        </references>
      </pivotArea>
    </format>
    <format dxfId="2122">
      <pivotArea dataOnly="0" labelOnly="1" fieldPosition="0">
        <references count="3">
          <reference field="5" count="1">
            <x v="36"/>
          </reference>
          <reference field="3" count="1" selected="false">
            <x v="3"/>
          </reference>
          <reference field="2" count="1" selected="false">
            <x v="6"/>
          </reference>
        </references>
      </pivotArea>
    </format>
    <format dxfId="2123">
      <pivotArea dataOnly="0" labelOnly="1" fieldPosition="0">
        <references count="3">
          <reference field="5" count="1">
            <x v="18"/>
          </reference>
          <reference field="3" count="1" selected="false">
            <x v="4"/>
          </reference>
          <reference field="2" count="1" selected="false">
            <x v="6"/>
          </reference>
        </references>
      </pivotArea>
    </format>
    <format dxfId="2124">
      <pivotArea dataOnly="0" labelOnly="1" fieldPosition="0">
        <references count="4">
          <reference field="6" count="1">
            <x v="31"/>
          </reference>
          <reference field="5" count="1" selected="false">
            <x v="17"/>
          </reference>
          <reference field="3" count="1" selected="false">
            <x v="3"/>
          </reference>
          <reference field="2" count="1" selected="false">
            <x v="1"/>
          </reference>
        </references>
      </pivotArea>
    </format>
    <format dxfId="2125">
      <pivotArea dataOnly="0" labelOnly="1" fieldPosition="0">
        <references count="4">
          <reference field="6" count="1">
            <x v="30"/>
          </reference>
          <reference field="5" count="1" selected="false">
            <x v="23"/>
          </reference>
          <reference field="3" count="1" selected="false">
            <x v="3"/>
          </reference>
          <reference field="2" count="1" selected="false">
            <x v="1"/>
          </reference>
        </references>
      </pivotArea>
    </format>
    <format dxfId="2126">
      <pivotArea dataOnly="0" labelOnly="1" fieldPosition="0">
        <references count="4">
          <reference field="6" count="1">
            <x v="26"/>
          </reference>
          <reference field="5" count="1" selected="false">
            <x v="34"/>
          </reference>
          <reference field="3" count="1" selected="false">
            <x v="3"/>
          </reference>
          <reference field="2" count="1" selected="false">
            <x v="1"/>
          </reference>
        </references>
      </pivotArea>
    </format>
    <format dxfId="2127">
      <pivotArea dataOnly="0" labelOnly="1" fieldPosition="0">
        <references count="4">
          <reference field="6" count="1">
            <x v="27"/>
          </reference>
          <reference field="5" count="1" selected="false">
            <x v="36"/>
          </reference>
          <reference field="3" count="1" selected="false">
            <x v="3"/>
          </reference>
          <reference field="2" count="1" selected="false">
            <x v="1"/>
          </reference>
        </references>
      </pivotArea>
    </format>
    <format dxfId="2128">
      <pivotArea dataOnly="0" labelOnly="1" fieldPosition="0">
        <references count="4">
          <reference field="6" count="1">
            <x v="36"/>
          </reference>
          <reference field="5" count="1" selected="false">
            <x v="18"/>
          </reference>
          <reference field="3" count="1" selected="false">
            <x v="4"/>
          </reference>
          <reference field="2" count="1" selected="false">
            <x v="1"/>
          </reference>
        </references>
      </pivotArea>
    </format>
    <format dxfId="2129">
      <pivotArea dataOnly="0" labelOnly="1" fieldPosition="0">
        <references count="4">
          <reference field="6" count="1">
            <x v="30"/>
          </reference>
          <reference field="5" count="1" selected="false">
            <x v="23"/>
          </reference>
          <reference field="3" count="1" selected="false">
            <x v="3"/>
          </reference>
          <reference field="2" count="1" selected="false">
            <x v="2"/>
          </reference>
        </references>
      </pivotArea>
    </format>
    <format dxfId="2130">
      <pivotArea dataOnly="0" labelOnly="1" fieldPosition="0">
        <references count="4">
          <reference field="6" count="1">
            <x v="26"/>
          </reference>
          <reference field="5" count="1" selected="false">
            <x v="34"/>
          </reference>
          <reference field="3" count="1" selected="false">
            <x v="3"/>
          </reference>
          <reference field="2" count="1" selected="false">
            <x v="2"/>
          </reference>
        </references>
      </pivotArea>
    </format>
    <format dxfId="2131">
      <pivotArea dataOnly="0" labelOnly="1" fieldPosition="0">
        <references count="4">
          <reference field="6" count="1">
            <x v="25"/>
          </reference>
          <reference field="5" count="1" selected="false">
            <x v="35"/>
          </reference>
          <reference field="3" count="1" selected="false">
            <x v="3"/>
          </reference>
          <reference field="2" count="1" selected="false">
            <x v="2"/>
          </reference>
        </references>
      </pivotArea>
    </format>
    <format dxfId="2132">
      <pivotArea dataOnly="0" labelOnly="1" fieldPosition="0">
        <references count="4">
          <reference field="6" count="1">
            <x v="37"/>
          </reference>
          <reference field="5" count="1" selected="false">
            <x v="26"/>
          </reference>
          <reference field="3" count="1" selected="false">
            <x v="4"/>
          </reference>
          <reference field="2" count="1" selected="false">
            <x v="2"/>
          </reference>
        </references>
      </pivotArea>
    </format>
    <format dxfId="2133">
      <pivotArea dataOnly="0" labelOnly="1" fieldPosition="0">
        <references count="4">
          <reference field="6" count="1">
            <x v="31"/>
          </reference>
          <reference field="5" count="1" selected="false">
            <x v="17"/>
          </reference>
          <reference field="3" count="1" selected="false">
            <x v="3"/>
          </reference>
          <reference field="2" count="1" selected="false">
            <x v="3"/>
          </reference>
        </references>
      </pivotArea>
    </format>
    <format dxfId="2134">
      <pivotArea dataOnly="0" labelOnly="1" fieldPosition="0">
        <references count="4">
          <reference field="6" count="1">
            <x v="25"/>
          </reference>
          <reference field="5" count="1" selected="false">
            <x v="35"/>
          </reference>
          <reference field="3" count="1" selected="false">
            <x v="3"/>
          </reference>
          <reference field="2" count="1" selected="false">
            <x v="3"/>
          </reference>
        </references>
      </pivotArea>
    </format>
    <format dxfId="2135">
      <pivotArea dataOnly="0" labelOnly="1" fieldPosition="0">
        <references count="4">
          <reference field="6" count="1">
            <x v="27"/>
          </reference>
          <reference field="5" count="1" selected="false">
            <x v="36"/>
          </reference>
          <reference field="3" count="1" selected="false">
            <x v="3"/>
          </reference>
          <reference field="2" count="1" selected="false">
            <x v="3"/>
          </reference>
        </references>
      </pivotArea>
    </format>
    <format dxfId="2136">
      <pivotArea dataOnly="0" labelOnly="1" fieldPosition="0">
        <references count="4">
          <reference field="6" count="1">
            <x v="36"/>
          </reference>
          <reference field="5" count="1" selected="false">
            <x v="18"/>
          </reference>
          <reference field="3" count="1" selected="false">
            <x v="4"/>
          </reference>
          <reference field="2" count="1" selected="false">
            <x v="3"/>
          </reference>
        </references>
      </pivotArea>
    </format>
    <format dxfId="2137">
      <pivotArea dataOnly="0" labelOnly="1" fieldPosition="0">
        <references count="4">
          <reference field="6" count="1">
            <x v="31"/>
          </reference>
          <reference field="5" count="1" selected="false">
            <x v="17"/>
          </reference>
          <reference field="3" count="1" selected="false">
            <x v="3"/>
          </reference>
          <reference field="2" count="1" selected="false">
            <x v="4"/>
          </reference>
        </references>
      </pivotArea>
    </format>
    <format dxfId="2138">
      <pivotArea dataOnly="0" labelOnly="1" fieldPosition="0">
        <references count="4">
          <reference field="6" count="1">
            <x v="26"/>
          </reference>
          <reference field="5" count="1" selected="false">
            <x v="34"/>
          </reference>
          <reference field="3" count="1" selected="false">
            <x v="3"/>
          </reference>
          <reference field="2" count="1" selected="false">
            <x v="4"/>
          </reference>
        </references>
      </pivotArea>
    </format>
    <format dxfId="2139">
      <pivotArea dataOnly="0" labelOnly="1" fieldPosition="0">
        <references count="4">
          <reference field="6" count="1">
            <x v="25"/>
          </reference>
          <reference field="5" count="1" selected="false">
            <x v="35"/>
          </reference>
          <reference field="3" count="1" selected="false">
            <x v="3"/>
          </reference>
          <reference field="2" count="1" selected="false">
            <x v="4"/>
          </reference>
        </references>
      </pivotArea>
    </format>
    <format dxfId="2140">
      <pivotArea dataOnly="0" labelOnly="1" fieldPosition="0">
        <references count="4">
          <reference field="6" count="1">
            <x v="27"/>
          </reference>
          <reference field="5" count="1" selected="false">
            <x v="36"/>
          </reference>
          <reference field="3" count="1" selected="false">
            <x v="3"/>
          </reference>
          <reference field="2" count="1" selected="false">
            <x v="4"/>
          </reference>
        </references>
      </pivotArea>
    </format>
    <format dxfId="2141">
      <pivotArea dataOnly="0" labelOnly="1" fieldPosition="0">
        <references count="4">
          <reference field="6" count="1">
            <x v="26"/>
          </reference>
          <reference field="5" count="1" selected="false">
            <x v="34"/>
          </reference>
          <reference field="3" count="1" selected="false">
            <x v="3"/>
          </reference>
          <reference field="2" count="1" selected="false">
            <x v="5"/>
          </reference>
        </references>
      </pivotArea>
    </format>
    <format dxfId="2142">
      <pivotArea dataOnly="0" labelOnly="1" fieldPosition="0">
        <references count="4">
          <reference field="6" count="1">
            <x v="25"/>
          </reference>
          <reference field="5" count="1" selected="false">
            <x v="35"/>
          </reference>
          <reference field="3" count="1" selected="false">
            <x v="3"/>
          </reference>
          <reference field="2" count="1" selected="false">
            <x v="5"/>
          </reference>
        </references>
      </pivotArea>
    </format>
    <format dxfId="2143">
      <pivotArea dataOnly="0" labelOnly="1" fieldPosition="0">
        <references count="4">
          <reference field="6" count="1">
            <x v="27"/>
          </reference>
          <reference field="5" count="1" selected="false">
            <x v="36"/>
          </reference>
          <reference field="3" count="1" selected="false">
            <x v="3"/>
          </reference>
          <reference field="2" count="1" selected="false">
            <x v="5"/>
          </reference>
        </references>
      </pivotArea>
    </format>
    <format dxfId="2144">
      <pivotArea dataOnly="0" labelOnly="1" fieldPosition="0">
        <references count="4">
          <reference field="6" count="1">
            <x v="32"/>
          </reference>
          <reference field="5" count="1" selected="false">
            <x v="20"/>
          </reference>
          <reference field="3" count="1" selected="false">
            <x v="3"/>
          </reference>
          <reference field="2" count="1" selected="false">
            <x v="6"/>
          </reference>
        </references>
      </pivotArea>
    </format>
    <format dxfId="2145">
      <pivotArea dataOnly="0" labelOnly="1" fieldPosition="0">
        <references count="4">
          <reference field="6" count="1">
            <x v="26"/>
          </reference>
          <reference field="5" count="1" selected="false">
            <x v="34"/>
          </reference>
          <reference field="3" count="1" selected="false">
            <x v="3"/>
          </reference>
          <reference field="2" count="1" selected="false">
            <x v="6"/>
          </reference>
        </references>
      </pivotArea>
    </format>
    <format dxfId="2146">
      <pivotArea dataOnly="0" labelOnly="1" fieldPosition="0">
        <references count="4">
          <reference field="6" count="1">
            <x v="25"/>
          </reference>
          <reference field="5" count="1" selected="false">
            <x v="35"/>
          </reference>
          <reference field="3" count="1" selected="false">
            <x v="3"/>
          </reference>
          <reference field="2" count="1" selected="false">
            <x v="6"/>
          </reference>
        </references>
      </pivotArea>
    </format>
    <format dxfId="2147">
      <pivotArea dataOnly="0" labelOnly="1" fieldPosition="0">
        <references count="4">
          <reference field="6" count="1">
            <x v="27"/>
          </reference>
          <reference field="5" count="1" selected="false">
            <x v="36"/>
          </reference>
          <reference field="3" count="1" selected="false">
            <x v="3"/>
          </reference>
          <reference field="2" count="1" selected="false">
            <x v="6"/>
          </reference>
        </references>
      </pivotArea>
    </format>
    <format dxfId="2148">
      <pivotArea dataOnly="0" labelOnly="1" fieldPosition="0">
        <references count="4">
          <reference field="6" count="1">
            <x v="36"/>
          </reference>
          <reference field="5" count="1" selected="false">
            <x v="18"/>
          </reference>
          <reference field="3" count="1" selected="false">
            <x v="4"/>
          </reference>
          <reference field="2" count="1" selected="false">
            <x v="6"/>
          </reference>
        </references>
      </pivotArea>
    </format>
    <format dxfId="2149">
      <pivotArea dataOnly="0" labelOnly="1" fieldPosition="0">
        <references count="5">
          <reference field="8" count="1">
            <x v="74"/>
          </reference>
          <reference field="6" count="1" selected="false">
            <x v="31"/>
          </reference>
          <reference field="5" count="1" selected="false">
            <x v="17"/>
          </reference>
          <reference field="3" count="1" selected="false">
            <x v="3"/>
          </reference>
          <reference field="2" count="1" selected="false">
            <x v="1"/>
          </reference>
        </references>
      </pivotArea>
    </format>
    <format dxfId="2150">
      <pivotArea dataOnly="0" labelOnly="1" fieldPosition="0">
        <references count="5">
          <reference field="8" count="1">
            <x v="73"/>
          </reference>
          <reference field="6" count="1" selected="false">
            <x v="30"/>
          </reference>
          <reference field="5" count="1" selected="false">
            <x v="23"/>
          </reference>
          <reference field="3" count="1" selected="false">
            <x v="3"/>
          </reference>
          <reference field="2" count="1" selected="false">
            <x v="1"/>
          </reference>
        </references>
      </pivotArea>
    </format>
    <format dxfId="2151">
      <pivotArea dataOnly="0" labelOnly="1" fieldPosition="0">
        <references count="5">
          <reference field="8" count="1">
            <x v="71"/>
          </reference>
          <reference field="6" count="1" selected="false">
            <x v="26"/>
          </reference>
          <reference field="5" count="1" selected="false">
            <x v="34"/>
          </reference>
          <reference field="3" count="1" selected="false">
            <x v="3"/>
          </reference>
          <reference field="2" count="1" selected="false">
            <x v="1"/>
          </reference>
        </references>
      </pivotArea>
    </format>
    <format dxfId="2152">
      <pivotArea dataOnly="0" labelOnly="1" fieldPosition="0">
        <references count="5">
          <reference field="8" count="1">
            <x v="115"/>
          </reference>
          <reference field="6" count="1" selected="false">
            <x v="27"/>
          </reference>
          <reference field="5" count="1" selected="false">
            <x v="36"/>
          </reference>
          <reference field="3" count="1" selected="false">
            <x v="3"/>
          </reference>
          <reference field="2" count="1" selected="false">
            <x v="1"/>
          </reference>
        </references>
      </pivotArea>
    </format>
    <format dxfId="2153">
      <pivotArea dataOnly="0" labelOnly="1" fieldPosition="0">
        <references count="5">
          <reference field="8" count="1">
            <x v="29"/>
          </reference>
          <reference field="6" count="1" selected="false">
            <x v="36"/>
          </reference>
          <reference field="5" count="1" selected="false">
            <x v="18"/>
          </reference>
          <reference field="3" count="1" selected="false">
            <x v="4"/>
          </reference>
          <reference field="2" count="1" selected="false">
            <x v="1"/>
          </reference>
        </references>
      </pivotArea>
    </format>
    <format dxfId="2154">
      <pivotArea dataOnly="0" labelOnly="1" fieldPosition="0">
        <references count="5">
          <reference field="8" count="1">
            <x v="47"/>
          </reference>
          <reference field="6" count="1" selected="false">
            <x v="30"/>
          </reference>
          <reference field="5" count="1" selected="false">
            <x v="23"/>
          </reference>
          <reference field="3" count="1" selected="false">
            <x v="3"/>
          </reference>
          <reference field="2" count="1" selected="false">
            <x v="2"/>
          </reference>
        </references>
      </pivotArea>
    </format>
    <format dxfId="2155">
      <pivotArea dataOnly="0" labelOnly="1" fieldPosition="0">
        <references count="5">
          <reference field="8" count="1">
            <x v="43"/>
          </reference>
          <reference field="6" count="1" selected="false">
            <x v="26"/>
          </reference>
          <reference field="5" count="1" selected="false">
            <x v="34"/>
          </reference>
          <reference field="3" count="1" selected="false">
            <x v="3"/>
          </reference>
          <reference field="2" count="1" selected="false">
            <x v="2"/>
          </reference>
        </references>
      </pivotArea>
    </format>
    <format dxfId="2156">
      <pivotArea dataOnly="0" labelOnly="1" fieldPosition="0">
        <references count="5">
          <reference field="8" count="1">
            <x v="102"/>
          </reference>
          <reference field="6" count="1" selected="false">
            <x v="25"/>
          </reference>
          <reference field="5" count="1" selected="false">
            <x v="35"/>
          </reference>
          <reference field="3" count="1" selected="false">
            <x v="3"/>
          </reference>
          <reference field="2" count="1" selected="false">
            <x v="2"/>
          </reference>
        </references>
      </pivotArea>
    </format>
    <format dxfId="2157">
      <pivotArea dataOnly="0" labelOnly="1" fieldPosition="0">
        <references count="5">
          <reference field="8" count="1">
            <x v="46"/>
          </reference>
          <reference field="6" count="1" selected="false">
            <x v="37"/>
          </reference>
          <reference field="5" count="1" selected="false">
            <x v="26"/>
          </reference>
          <reference field="3" count="1" selected="false">
            <x v="4"/>
          </reference>
          <reference field="2" count="1" selected="false">
            <x v="2"/>
          </reference>
        </references>
      </pivotArea>
    </format>
    <format dxfId="2158">
      <pivotArea dataOnly="0" labelOnly="1" fieldPosition="0">
        <references count="5">
          <reference field="8" count="1">
            <x v="49"/>
          </reference>
          <reference field="6" count="1" selected="false">
            <x v="31"/>
          </reference>
          <reference field="5" count="1" selected="false">
            <x v="17"/>
          </reference>
          <reference field="3" count="1" selected="false">
            <x v="3"/>
          </reference>
          <reference field="2" count="1" selected="false">
            <x v="3"/>
          </reference>
        </references>
      </pivotArea>
    </format>
    <format dxfId="2159">
      <pivotArea dataOnly="0" labelOnly="1" fieldPosition="0">
        <references count="5">
          <reference field="8" count="1">
            <x v="93"/>
          </reference>
          <reference field="6" count="1" selected="false">
            <x v="25"/>
          </reference>
          <reference field="5" count="1" selected="false">
            <x v="35"/>
          </reference>
          <reference field="3" count="1" selected="false">
            <x v="3"/>
          </reference>
          <reference field="2" count="1" selected="false">
            <x v="3"/>
          </reference>
        </references>
      </pivotArea>
    </format>
    <format dxfId="2160">
      <pivotArea dataOnly="0" labelOnly="1" fieldPosition="0">
        <references count="5">
          <reference field="8" count="1">
            <x v="94"/>
          </reference>
          <reference field="6" count="1" selected="false">
            <x v="27"/>
          </reference>
          <reference field="5" count="1" selected="false">
            <x v="36"/>
          </reference>
          <reference field="3" count="1" selected="false">
            <x v="3"/>
          </reference>
          <reference field="2" count="1" selected="false">
            <x v="3"/>
          </reference>
        </references>
      </pivotArea>
    </format>
    <format dxfId="2161">
      <pivotArea dataOnly="0" labelOnly="1" fieldPosition="0">
        <references count="5">
          <reference field="8" count="1">
            <x v="14"/>
          </reference>
          <reference field="6" count="1" selected="false">
            <x v="36"/>
          </reference>
          <reference field="5" count="1" selected="false">
            <x v="18"/>
          </reference>
          <reference field="3" count="1" selected="false">
            <x v="4"/>
          </reference>
          <reference field="2" count="1" selected="false">
            <x v="3"/>
          </reference>
        </references>
      </pivotArea>
    </format>
    <format dxfId="2162">
      <pivotArea dataOnly="0" labelOnly="1" fieldPosition="0">
        <references count="5">
          <reference field="8" count="1">
            <x v="48"/>
          </reference>
          <reference field="6" count="1" selected="false">
            <x v="31"/>
          </reference>
          <reference field="5" count="1" selected="false">
            <x v="17"/>
          </reference>
          <reference field="3" count="1" selected="false">
            <x v="3"/>
          </reference>
          <reference field="2" count="1" selected="false">
            <x v="4"/>
          </reference>
        </references>
      </pivotArea>
    </format>
    <format dxfId="2163">
      <pivotArea dataOnly="0" labelOnly="1" fieldPosition="0">
        <references count="5">
          <reference field="8" count="1">
            <x v="56"/>
          </reference>
          <reference field="6" count="1" selected="false">
            <x v="26"/>
          </reference>
          <reference field="5" count="1" selected="false">
            <x v="34"/>
          </reference>
          <reference field="3" count="1" selected="false">
            <x v="3"/>
          </reference>
          <reference field="2" count="1" selected="false">
            <x v="4"/>
          </reference>
        </references>
      </pivotArea>
    </format>
    <format dxfId="2164">
      <pivotArea dataOnly="0" labelOnly="1" fieldPosition="0">
        <references count="5">
          <reference field="8" count="1">
            <x v="107"/>
          </reference>
          <reference field="6" count="1" selected="false">
            <x v="25"/>
          </reference>
          <reference field="5" count="1" selected="false">
            <x v="35"/>
          </reference>
          <reference field="3" count="1" selected="false">
            <x v="3"/>
          </reference>
          <reference field="2" count="1" selected="false">
            <x v="4"/>
          </reference>
        </references>
      </pivotArea>
    </format>
    <format dxfId="2165">
      <pivotArea dataOnly="0" labelOnly="1" fieldPosition="0">
        <references count="5">
          <reference field="8" count="1">
            <x v="108"/>
          </reference>
          <reference field="6" count="1" selected="false">
            <x v="27"/>
          </reference>
          <reference field="5" count="1" selected="false">
            <x v="36"/>
          </reference>
          <reference field="3" count="1" selected="false">
            <x v="3"/>
          </reference>
          <reference field="2" count="1" selected="false">
            <x v="4"/>
          </reference>
        </references>
      </pivotArea>
    </format>
    <format dxfId="2166">
      <pivotArea dataOnly="0" labelOnly="1" fieldPosition="0">
        <references count="5">
          <reference field="8" count="1">
            <x v="20"/>
          </reference>
          <reference field="6" count="1" selected="false">
            <x v="26"/>
          </reference>
          <reference field="5" count="1" selected="false">
            <x v="34"/>
          </reference>
          <reference field="3" count="1" selected="false">
            <x v="3"/>
          </reference>
          <reference field="2" count="1" selected="false">
            <x v="5"/>
          </reference>
        </references>
      </pivotArea>
    </format>
    <format dxfId="2167">
      <pivotArea dataOnly="0" labelOnly="1" fieldPosition="0">
        <references count="5">
          <reference field="8" count="1">
            <x v="98"/>
          </reference>
          <reference field="6" count="1" selected="false">
            <x v="25"/>
          </reference>
          <reference field="5" count="1" selected="false">
            <x v="35"/>
          </reference>
          <reference field="3" count="1" selected="false">
            <x v="3"/>
          </reference>
          <reference field="2" count="1" selected="false">
            <x v="5"/>
          </reference>
        </references>
      </pivotArea>
    </format>
    <format dxfId="2168">
      <pivotArea dataOnly="0" labelOnly="1" fieldPosition="0">
        <references count="5">
          <reference field="8" count="1">
            <x v="99"/>
          </reference>
          <reference field="6" count="1" selected="false">
            <x v="27"/>
          </reference>
          <reference field="5" count="1" selected="false">
            <x v="36"/>
          </reference>
          <reference field="3" count="1" selected="false">
            <x v="3"/>
          </reference>
          <reference field="2" count="1" selected="false">
            <x v="5"/>
          </reference>
        </references>
      </pivotArea>
    </format>
    <format dxfId="2169">
      <pivotArea dataOnly="0" labelOnly="1" fieldPosition="0">
        <references count="5">
          <reference field="8" count="1">
            <x v="50"/>
          </reference>
          <reference field="6" count="1" selected="false">
            <x v="32"/>
          </reference>
          <reference field="5" count="1" selected="false">
            <x v="20"/>
          </reference>
          <reference field="3" count="1" selected="false">
            <x v="3"/>
          </reference>
          <reference field="2" count="1" selected="false">
            <x v="6"/>
          </reference>
        </references>
      </pivotArea>
    </format>
    <format dxfId="2170">
      <pivotArea dataOnly="0" labelOnly="1" fieldPosition="0">
        <references count="5">
          <reference field="8" count="1">
            <x v="61"/>
          </reference>
          <reference field="6" count="1" selected="false">
            <x v="26"/>
          </reference>
          <reference field="5" count="1" selected="false">
            <x v="34"/>
          </reference>
          <reference field="3" count="1" selected="false">
            <x v="3"/>
          </reference>
          <reference field="2" count="1" selected="false">
            <x v="6"/>
          </reference>
        </references>
      </pivotArea>
    </format>
    <format dxfId="2171">
      <pivotArea dataOnly="0" labelOnly="1" fieldPosition="0">
        <references count="5">
          <reference field="8" count="1">
            <x v="110"/>
          </reference>
          <reference field="6" count="1" selected="false">
            <x v="25"/>
          </reference>
          <reference field="5" count="1" selected="false">
            <x v="35"/>
          </reference>
          <reference field="3" count="1" selected="false">
            <x v="3"/>
          </reference>
          <reference field="2" count="1" selected="false">
            <x v="6"/>
          </reference>
        </references>
      </pivotArea>
    </format>
    <format dxfId="2172">
      <pivotArea dataOnly="0" labelOnly="1" fieldPosition="0">
        <references count="5">
          <reference field="8" count="1">
            <x v="111"/>
          </reference>
          <reference field="6" count="1" selected="false">
            <x v="27"/>
          </reference>
          <reference field="5" count="1" selected="false">
            <x v="36"/>
          </reference>
          <reference field="3" count="1" selected="false">
            <x v="3"/>
          </reference>
          <reference field="2" count="1" selected="false">
            <x v="6"/>
          </reference>
        </references>
      </pivotArea>
    </format>
    <format dxfId="2173">
      <pivotArea dataOnly="0" labelOnly="1" fieldPosition="0">
        <references count="5">
          <reference field="8" count="1">
            <x v="65"/>
          </reference>
          <reference field="6" count="1" selected="false">
            <x v="36"/>
          </reference>
          <reference field="5" count="1" selected="false">
            <x v="18"/>
          </reference>
          <reference field="3" count="1" selected="false">
            <x v="4"/>
          </reference>
          <reference field="2" count="1" selected="false">
            <x v="6"/>
          </reference>
        </references>
      </pivotArea>
    </format>
    <format dxfId="2174">
      <pivotArea dataOnly="0" labelOnly="1" fieldPosition="0">
        <references count="6">
          <reference field="33" count="1">
            <x v="2"/>
          </reference>
          <reference field="8" count="1" selected="false">
            <x v="74"/>
          </reference>
          <reference field="6" count="1" selected="false">
            <x v="31"/>
          </reference>
          <reference field="5" count="1" selected="false">
            <x v="17"/>
          </reference>
          <reference field="3" count="1" selected="false">
            <x v="3"/>
          </reference>
          <reference field="2" count="1" selected="false">
            <x v="1"/>
          </reference>
        </references>
      </pivotArea>
    </format>
    <format dxfId="2175">
      <pivotArea dataOnly="0" labelOnly="1" fieldPosition="0">
        <references count="6">
          <reference field="33" count="1">
            <x v="2"/>
          </reference>
          <reference field="8" count="1" selected="false">
            <x v="73"/>
          </reference>
          <reference field="6" count="1" selected="false">
            <x v="30"/>
          </reference>
          <reference field="5" count="1" selected="false">
            <x v="23"/>
          </reference>
          <reference field="3" count="1" selected="false">
            <x v="3"/>
          </reference>
          <reference field="2" count="1" selected="false">
            <x v="1"/>
          </reference>
        </references>
      </pivotArea>
    </format>
    <format dxfId="2176">
      <pivotArea dataOnly="0" labelOnly="1" fieldPosition="0">
        <references count="6">
          <reference field="33" count="1">
            <x v="1"/>
          </reference>
          <reference field="8" count="1" selected="false">
            <x v="71"/>
          </reference>
          <reference field="6" count="1" selected="false">
            <x v="26"/>
          </reference>
          <reference field="5" count="1" selected="false">
            <x v="34"/>
          </reference>
          <reference field="3" count="1" selected="false">
            <x v="3"/>
          </reference>
          <reference field="2" count="1" selected="false">
            <x v="1"/>
          </reference>
        </references>
      </pivotArea>
    </format>
    <format dxfId="2177">
      <pivotArea dataOnly="0" labelOnly="1" fieldPosition="0">
        <references count="6">
          <reference field="33" count="1">
            <x v="1"/>
          </reference>
          <reference field="8" count="1" selected="false">
            <x v="115"/>
          </reference>
          <reference field="6" count="1" selected="false">
            <x v="27"/>
          </reference>
          <reference field="5" count="1" selected="false">
            <x v="36"/>
          </reference>
          <reference field="3" count="1" selected="false">
            <x v="3"/>
          </reference>
          <reference field="2" count="1" selected="false">
            <x v="1"/>
          </reference>
        </references>
      </pivotArea>
    </format>
    <format dxfId="2178">
      <pivotArea dataOnly="0" labelOnly="1" fieldPosition="0">
        <references count="6">
          <reference field="33" count="1">
            <x v="2"/>
          </reference>
          <reference field="8" count="1" selected="false">
            <x v="29"/>
          </reference>
          <reference field="6" count="1" selected="false">
            <x v="36"/>
          </reference>
          <reference field="5" count="1" selected="false">
            <x v="18"/>
          </reference>
          <reference field="3" count="1" selected="false">
            <x v="4"/>
          </reference>
          <reference field="2" count="1" selected="false">
            <x v="1"/>
          </reference>
        </references>
      </pivotArea>
    </format>
    <format dxfId="2179">
      <pivotArea dataOnly="0" labelOnly="1" fieldPosition="0">
        <references count="6">
          <reference field="33" count="1">
            <x v="2"/>
          </reference>
          <reference field="8" count="1" selected="false">
            <x v="47"/>
          </reference>
          <reference field="6" count="1" selected="false">
            <x v="30"/>
          </reference>
          <reference field="5" count="1" selected="false">
            <x v="23"/>
          </reference>
          <reference field="3" count="1" selected="false">
            <x v="3"/>
          </reference>
          <reference field="2" count="1" selected="false">
            <x v="2"/>
          </reference>
        </references>
      </pivotArea>
    </format>
    <format dxfId="2180">
      <pivotArea dataOnly="0" labelOnly="1" fieldPosition="0">
        <references count="6">
          <reference field="33" count="1">
            <x v="2"/>
          </reference>
          <reference field="8" count="1" selected="false">
            <x v="43"/>
          </reference>
          <reference field="6" count="1" selected="false">
            <x v="26"/>
          </reference>
          <reference field="5" count="1" selected="false">
            <x v="34"/>
          </reference>
          <reference field="3" count="1" selected="false">
            <x v="3"/>
          </reference>
          <reference field="2" count="1" selected="false">
            <x v="2"/>
          </reference>
        </references>
      </pivotArea>
    </format>
    <format dxfId="2181">
      <pivotArea dataOnly="0" labelOnly="1" fieldPosition="0">
        <references count="6">
          <reference field="33" count="1">
            <x v="0"/>
          </reference>
          <reference field="8" count="1" selected="false">
            <x v="102"/>
          </reference>
          <reference field="6" count="1" selected="false">
            <x v="25"/>
          </reference>
          <reference field="5" count="1" selected="false">
            <x v="35"/>
          </reference>
          <reference field="3" count="1" selected="false">
            <x v="3"/>
          </reference>
          <reference field="2" count="1" selected="false">
            <x v="2"/>
          </reference>
        </references>
      </pivotArea>
    </format>
    <format dxfId="2182">
      <pivotArea dataOnly="0" labelOnly="1" fieldPosition="0">
        <references count="6">
          <reference field="33" count="1">
            <x v="0"/>
          </reference>
          <reference field="8" count="1" selected="false">
            <x v="46"/>
          </reference>
          <reference field="6" count="1" selected="false">
            <x v="37"/>
          </reference>
          <reference field="5" count="1" selected="false">
            <x v="26"/>
          </reference>
          <reference field="3" count="1" selected="false">
            <x v="4"/>
          </reference>
          <reference field="2" count="1" selected="false">
            <x v="2"/>
          </reference>
        </references>
      </pivotArea>
    </format>
    <format dxfId="2183">
      <pivotArea dataOnly="0" labelOnly="1" fieldPosition="0">
        <references count="6">
          <reference field="33" count="1">
            <x v="2"/>
          </reference>
          <reference field="8" count="1" selected="false">
            <x v="49"/>
          </reference>
          <reference field="6" count="1" selected="false">
            <x v="31"/>
          </reference>
          <reference field="5" count="1" selected="false">
            <x v="17"/>
          </reference>
          <reference field="3" count="1" selected="false">
            <x v="3"/>
          </reference>
          <reference field="2" count="1" selected="false">
            <x v="3"/>
          </reference>
        </references>
      </pivotArea>
    </format>
    <format dxfId="2184">
      <pivotArea dataOnly="0" labelOnly="1" fieldPosition="0">
        <references count="6">
          <reference field="33" count="1">
            <x v="2"/>
          </reference>
          <reference field="8" count="1" selected="false">
            <x v="93"/>
          </reference>
          <reference field="6" count="1" selected="false">
            <x v="25"/>
          </reference>
          <reference field="5" count="1" selected="false">
            <x v="35"/>
          </reference>
          <reference field="3" count="1" selected="false">
            <x v="3"/>
          </reference>
          <reference field="2" count="1" selected="false">
            <x v="3"/>
          </reference>
        </references>
      </pivotArea>
    </format>
    <format dxfId="2185">
      <pivotArea dataOnly="0" labelOnly="1" fieldPosition="0">
        <references count="6">
          <reference field="33" count="1">
            <x v="2"/>
          </reference>
          <reference field="8" count="1" selected="false">
            <x v="94"/>
          </reference>
          <reference field="6" count="1" selected="false">
            <x v="27"/>
          </reference>
          <reference field="5" count="1" selected="false">
            <x v="36"/>
          </reference>
          <reference field="3" count="1" selected="false">
            <x v="3"/>
          </reference>
          <reference field="2" count="1" selected="false">
            <x v="3"/>
          </reference>
        </references>
      </pivotArea>
    </format>
    <format dxfId="2186">
      <pivotArea dataOnly="0" labelOnly="1" fieldPosition="0">
        <references count="6">
          <reference field="33" count="1">
            <x v="2"/>
          </reference>
          <reference field="8" count="1" selected="false">
            <x v="14"/>
          </reference>
          <reference field="6" count="1" selected="false">
            <x v="36"/>
          </reference>
          <reference field="5" count="1" selected="false">
            <x v="18"/>
          </reference>
          <reference field="3" count="1" selected="false">
            <x v="4"/>
          </reference>
          <reference field="2" count="1" selected="false">
            <x v="3"/>
          </reference>
        </references>
      </pivotArea>
    </format>
    <format dxfId="2187">
      <pivotArea dataOnly="0" labelOnly="1" fieldPosition="0">
        <references count="6">
          <reference field="33" count="1">
            <x v="2"/>
          </reference>
          <reference field="8" count="1" selected="false">
            <x v="48"/>
          </reference>
          <reference field="6" count="1" selected="false">
            <x v="31"/>
          </reference>
          <reference field="5" count="1" selected="false">
            <x v="17"/>
          </reference>
          <reference field="3" count="1" selected="false">
            <x v="3"/>
          </reference>
          <reference field="2" count="1" selected="false">
            <x v="4"/>
          </reference>
        </references>
      </pivotArea>
    </format>
    <format dxfId="2188">
      <pivotArea dataOnly="0" labelOnly="1" fieldPosition="0">
        <references count="6">
          <reference field="33" count="1">
            <x v="1"/>
          </reference>
          <reference field="8" count="1" selected="false">
            <x v="56"/>
          </reference>
          <reference field="6" count="1" selected="false">
            <x v="26"/>
          </reference>
          <reference field="5" count="1" selected="false">
            <x v="34"/>
          </reference>
          <reference field="3" count="1" selected="false">
            <x v="3"/>
          </reference>
          <reference field="2" count="1" selected="false">
            <x v="4"/>
          </reference>
        </references>
      </pivotArea>
    </format>
    <format dxfId="2189">
      <pivotArea dataOnly="0" labelOnly="1" fieldPosition="0">
        <references count="6">
          <reference field="33" count="1">
            <x v="1"/>
          </reference>
          <reference field="8" count="1" selected="false">
            <x v="107"/>
          </reference>
          <reference field="6" count="1" selected="false">
            <x v="25"/>
          </reference>
          <reference field="5" count="1" selected="false">
            <x v="35"/>
          </reference>
          <reference field="3" count="1" selected="false">
            <x v="3"/>
          </reference>
          <reference field="2" count="1" selected="false">
            <x v="4"/>
          </reference>
        </references>
      </pivotArea>
    </format>
    <format dxfId="2190">
      <pivotArea dataOnly="0" labelOnly="1" fieldPosition="0">
        <references count="6">
          <reference field="33" count="1">
            <x v="1"/>
          </reference>
          <reference field="8" count="1" selected="false">
            <x v="108"/>
          </reference>
          <reference field="6" count="1" selected="false">
            <x v="27"/>
          </reference>
          <reference field="5" count="1" selected="false">
            <x v="36"/>
          </reference>
          <reference field="3" count="1" selected="false">
            <x v="3"/>
          </reference>
          <reference field="2" count="1" selected="false">
            <x v="4"/>
          </reference>
        </references>
      </pivotArea>
    </format>
    <format dxfId="2191">
      <pivotArea dataOnly="0" labelOnly="1" fieldPosition="0">
        <references count="6">
          <reference field="33" count="1">
            <x v="2"/>
          </reference>
          <reference field="8" count="1" selected="false">
            <x v="20"/>
          </reference>
          <reference field="6" count="1" selected="false">
            <x v="26"/>
          </reference>
          <reference field="5" count="1" selected="false">
            <x v="34"/>
          </reference>
          <reference field="3" count="1" selected="false">
            <x v="3"/>
          </reference>
          <reference field="2" count="1" selected="false">
            <x v="5"/>
          </reference>
        </references>
      </pivotArea>
    </format>
    <format dxfId="2192">
      <pivotArea dataOnly="0" labelOnly="1" fieldPosition="0">
        <references count="6">
          <reference field="33" count="1">
            <x v="2"/>
          </reference>
          <reference field="8" count="1" selected="false">
            <x v="98"/>
          </reference>
          <reference field="6" count="1" selected="false">
            <x v="25"/>
          </reference>
          <reference field="5" count="1" selected="false">
            <x v="35"/>
          </reference>
          <reference field="3" count="1" selected="false">
            <x v="3"/>
          </reference>
          <reference field="2" count="1" selected="false">
            <x v="5"/>
          </reference>
        </references>
      </pivotArea>
    </format>
    <format dxfId="2193">
      <pivotArea dataOnly="0" labelOnly="1" fieldPosition="0">
        <references count="6">
          <reference field="33" count="1">
            <x v="2"/>
          </reference>
          <reference field="8" count="1" selected="false">
            <x v="99"/>
          </reference>
          <reference field="6" count="1" selected="false">
            <x v="27"/>
          </reference>
          <reference field="5" count="1" selected="false">
            <x v="36"/>
          </reference>
          <reference field="3" count="1" selected="false">
            <x v="3"/>
          </reference>
          <reference field="2" count="1" selected="false">
            <x v="5"/>
          </reference>
        </references>
      </pivotArea>
    </format>
    <format dxfId="2194">
      <pivotArea dataOnly="0" labelOnly="1" fieldPosition="0">
        <references count="6">
          <reference field="33" count="1">
            <x v="2"/>
          </reference>
          <reference field="8" count="1" selected="false">
            <x v="50"/>
          </reference>
          <reference field="6" count="1" selected="false">
            <x v="32"/>
          </reference>
          <reference field="5" count="1" selected="false">
            <x v="20"/>
          </reference>
          <reference field="3" count="1" selected="false">
            <x v="3"/>
          </reference>
          <reference field="2" count="1" selected="false">
            <x v="6"/>
          </reference>
        </references>
      </pivotArea>
    </format>
    <format dxfId="2195">
      <pivotArea dataOnly="0" labelOnly="1" fieldPosition="0">
        <references count="6">
          <reference field="33" count="1">
            <x v="2"/>
          </reference>
          <reference field="8" count="1" selected="false">
            <x v="61"/>
          </reference>
          <reference field="6" count="1" selected="false">
            <x v="26"/>
          </reference>
          <reference field="5" count="1" selected="false">
            <x v="34"/>
          </reference>
          <reference field="3" count="1" selected="false">
            <x v="3"/>
          </reference>
          <reference field="2" count="1" selected="false">
            <x v="6"/>
          </reference>
        </references>
      </pivotArea>
    </format>
    <format dxfId="2196">
      <pivotArea dataOnly="0" labelOnly="1" fieldPosition="0">
        <references count="6">
          <reference field="33" count="1">
            <x v="2"/>
          </reference>
          <reference field="8" count="1" selected="false">
            <x v="110"/>
          </reference>
          <reference field="6" count="1" selected="false">
            <x v="25"/>
          </reference>
          <reference field="5" count="1" selected="false">
            <x v="35"/>
          </reference>
          <reference field="3" count="1" selected="false">
            <x v="3"/>
          </reference>
          <reference field="2" count="1" selected="false">
            <x v="6"/>
          </reference>
        </references>
      </pivotArea>
    </format>
    <format dxfId="2197">
      <pivotArea dataOnly="0" labelOnly="1" fieldPosition="0">
        <references count="6">
          <reference field="33" count="1">
            <x v="2"/>
          </reference>
          <reference field="8" count="1" selected="false">
            <x v="111"/>
          </reference>
          <reference field="6" count="1" selected="false">
            <x v="27"/>
          </reference>
          <reference field="5" count="1" selected="false">
            <x v="36"/>
          </reference>
          <reference field="3" count="1" selected="false">
            <x v="3"/>
          </reference>
          <reference field="2" count="1" selected="false">
            <x v="6"/>
          </reference>
        </references>
      </pivotArea>
    </format>
    <format dxfId="2198">
      <pivotArea dataOnly="0" labelOnly="1" fieldPosition="0">
        <references count="6">
          <reference field="33" count="1">
            <x v="2"/>
          </reference>
          <reference field="8" count="1" selected="false">
            <x v="65"/>
          </reference>
          <reference field="6" count="1" selected="false">
            <x v="36"/>
          </reference>
          <reference field="5" count="1" selected="false">
            <x v="18"/>
          </reference>
          <reference field="3" count="1" selected="false">
            <x v="4"/>
          </reference>
          <reference field="2" count="1" selected="false">
            <x v="6"/>
          </reference>
        </references>
      </pivotArea>
    </format>
    <format dxfId="2199">
      <pivotArea dataOnly="0" labelOnly="1" grandRow="1" offset="C1:F1" fieldPosition="0"/>
    </format>
    <format dxfId="2200">
      <pivotArea dataOnly="0" labelOnly="1" outline="0" fieldPosition="0">
        <references count="1">
          <reference field="29" count="0"/>
        </references>
      </pivotArea>
    </format>
    <format dxfId="2201">
      <pivotArea field="3" type="button" dataOnly="0" labelOnly="1" outline="0" fieldPosition="0"/>
    </format>
    <format dxfId="2202">
      <pivotArea dataOnly="0" labelOnly="1" fieldPosition="0">
        <references count="2">
          <reference field="3" count="1">
            <x v="3"/>
          </reference>
          <reference field="2" count="1" selected="false">
            <x v="1"/>
          </reference>
        </references>
      </pivotArea>
    </format>
    <format dxfId="2203">
      <pivotArea dataOnly="0" labelOnly="1" fieldPosition="0">
        <references count="2">
          <reference field="3" count="1">
            <x v="4"/>
          </reference>
          <reference field="2" count="1" selected="false">
            <x v="1"/>
          </reference>
        </references>
      </pivotArea>
    </format>
    <format dxfId="2204">
      <pivotArea dataOnly="0" labelOnly="1" fieldPosition="0">
        <references count="2">
          <reference field="3" count="1">
            <x v="3"/>
          </reference>
          <reference field="2" count="1" selected="false">
            <x v="2"/>
          </reference>
        </references>
      </pivotArea>
    </format>
    <format dxfId="2205">
      <pivotArea dataOnly="0" labelOnly="1" fieldPosition="0">
        <references count="2">
          <reference field="3" count="1">
            <x v="4"/>
          </reference>
          <reference field="2" count="1" selected="false">
            <x v="2"/>
          </reference>
        </references>
      </pivotArea>
    </format>
    <format dxfId="2206">
      <pivotArea dataOnly="0" labelOnly="1" fieldPosition="0">
        <references count="2">
          <reference field="3" count="1">
            <x v="3"/>
          </reference>
          <reference field="2" count="1" selected="false">
            <x v="3"/>
          </reference>
        </references>
      </pivotArea>
    </format>
    <format dxfId="2207">
      <pivotArea dataOnly="0" labelOnly="1" fieldPosition="0">
        <references count="2">
          <reference field="3" count="1">
            <x v="4"/>
          </reference>
          <reference field="2" count="1" selected="false">
            <x v="3"/>
          </reference>
        </references>
      </pivotArea>
    </format>
    <format dxfId="2208">
      <pivotArea dataOnly="0" labelOnly="1" fieldPosition="0">
        <references count="2">
          <reference field="3" count="1">
            <x v="3"/>
          </reference>
          <reference field="2" count="1" selected="false">
            <x v="4"/>
          </reference>
        </references>
      </pivotArea>
    </format>
    <format dxfId="2209">
      <pivotArea dataOnly="0" labelOnly="1" fieldPosition="0">
        <references count="2">
          <reference field="3" count="1">
            <x v="3"/>
          </reference>
          <reference field="2" count="1" selected="false">
            <x v="5"/>
          </reference>
        </references>
      </pivotArea>
    </format>
    <format dxfId="2210">
      <pivotArea dataOnly="0" labelOnly="1" fieldPosition="0">
        <references count="2">
          <reference field="3" count="1">
            <x v="3"/>
          </reference>
          <reference field="2" count="1" selected="false">
            <x v="6"/>
          </reference>
        </references>
      </pivotArea>
    </format>
    <format dxfId="2211">
      <pivotArea dataOnly="0" labelOnly="1" fieldPosition="0">
        <references count="2">
          <reference field="3" count="1">
            <x v="4"/>
          </reference>
          <reference field="2" count="1" selected="false">
            <x v="6"/>
          </reference>
        </references>
      </pivotArea>
    </format>
    <format dxfId="2212">
      <pivotArea dataOnly="0" labelOnly="1" grandRow="1" offset="B1:B1" fieldPosition="0"/>
    </format>
    <format dxfId="2213">
      <pivotArea dataOnly="0" labelOnly="1" outline="0" fieldPosition="0">
        <references count="1">
          <reference field="29" count="0"/>
        </references>
      </pivotArea>
    </format>
    <format dxfId="2214">
      <pivotArea field="3" type="button" dataOnly="0" labelOnly="1" outline="0" fieldPosition="0"/>
    </format>
    <format dxfId="2215">
      <pivotArea dataOnly="0" labelOnly="1" fieldPosition="0">
        <references count="2">
          <reference field="3" count="1">
            <x v="3"/>
          </reference>
          <reference field="2" count="1" selected="false">
            <x v="1"/>
          </reference>
        </references>
      </pivotArea>
    </format>
    <format dxfId="2216">
      <pivotArea dataOnly="0" labelOnly="1" fieldPosition="0">
        <references count="2">
          <reference field="3" count="1">
            <x v="4"/>
          </reference>
          <reference field="2" count="1" selected="false">
            <x v="1"/>
          </reference>
        </references>
      </pivotArea>
    </format>
    <format dxfId="2217">
      <pivotArea dataOnly="0" labelOnly="1" fieldPosition="0">
        <references count="2">
          <reference field="3" count="1">
            <x v="3"/>
          </reference>
          <reference field="2" count="1" selected="false">
            <x v="2"/>
          </reference>
        </references>
      </pivotArea>
    </format>
    <format dxfId="2218">
      <pivotArea dataOnly="0" labelOnly="1" fieldPosition="0">
        <references count="2">
          <reference field="3" count="1">
            <x v="4"/>
          </reference>
          <reference field="2" count="1" selected="false">
            <x v="2"/>
          </reference>
        </references>
      </pivotArea>
    </format>
    <format dxfId="2219">
      <pivotArea dataOnly="0" labelOnly="1" fieldPosition="0">
        <references count="2">
          <reference field="3" count="1">
            <x v="3"/>
          </reference>
          <reference field="2" count="1" selected="false">
            <x v="3"/>
          </reference>
        </references>
      </pivotArea>
    </format>
    <format dxfId="2220">
      <pivotArea dataOnly="0" labelOnly="1" fieldPosition="0">
        <references count="2">
          <reference field="3" count="1">
            <x v="4"/>
          </reference>
          <reference field="2" count="1" selected="false">
            <x v="3"/>
          </reference>
        </references>
      </pivotArea>
    </format>
    <format dxfId="2221">
      <pivotArea dataOnly="0" labelOnly="1" fieldPosition="0">
        <references count="2">
          <reference field="3" count="1">
            <x v="3"/>
          </reference>
          <reference field="2" count="1" selected="false">
            <x v="4"/>
          </reference>
        </references>
      </pivotArea>
    </format>
    <format dxfId="2222">
      <pivotArea dataOnly="0" labelOnly="1" fieldPosition="0">
        <references count="2">
          <reference field="3" count="1">
            <x v="3"/>
          </reference>
          <reference field="2" count="1" selected="false">
            <x v="5"/>
          </reference>
        </references>
      </pivotArea>
    </format>
    <format dxfId="2223">
      <pivotArea dataOnly="0" labelOnly="1" fieldPosition="0">
        <references count="2">
          <reference field="3" count="1">
            <x v="3"/>
          </reference>
          <reference field="2" count="1" selected="false">
            <x v="6"/>
          </reference>
        </references>
      </pivotArea>
    </format>
    <format dxfId="2224">
      <pivotArea dataOnly="0" labelOnly="1" fieldPosition="0">
        <references count="2">
          <reference field="3" count="1">
            <x v="4"/>
          </reference>
          <reference field="2" count="1" selected="false">
            <x v="6"/>
          </reference>
        </references>
      </pivotArea>
    </format>
    <format dxfId="2225">
      <pivotArea dataOnly="0" labelOnly="1" grandRow="1" offset="B1:B1" fieldPosition="0"/>
    </format>
    <format dxfId="2226">
      <pivotArea field="29" type="button" dataOnly="0" labelOnly="1" outline="0" fieldPosition="0"/>
    </format>
    <format dxfId="2227">
      <pivotArea field="2" type="button" dataOnly="0" labelOnly="1" outline="0" fieldPosition="0"/>
    </format>
    <format dxfId="2228">
      <pivotArea dataOnly="0" labelOnly="1" fieldPosition="0">
        <references count="1">
          <reference field="2" count="0" defaultSubtotal="true"/>
        </references>
      </pivotArea>
    </format>
    <format dxfId="2229">
      <pivotArea dataOnly="0" labelOnly="1" grandRow="1" offset="A1:A1" fieldPosition="0"/>
    </format>
    <format dxfId="2230">
      <pivotArea field="29" type="button" dataOnly="0" labelOnly="1" outline="0" fieldPosition="0"/>
    </format>
    <format dxfId="2231">
      <pivotArea field="2" type="button" dataOnly="0" labelOnly="1" outline="0" fieldPosition="0"/>
    </format>
    <format dxfId="2232">
      <pivotArea dataOnly="0" labelOnly="1" fieldPosition="0">
        <references count="1">
          <reference field="2" count="0" defaultSubtotal="true"/>
        </references>
      </pivotArea>
    </format>
    <format dxfId="2233">
      <pivotArea dataOnly="0" labelOnly="1" grandRow="1" offset="A1:A1" fieldPosition="0"/>
    </format>
    <format dxfId="2234">
      <pivotArea field="29" type="button" dataOnly="0" labelOnly="1" outline="0" fieldPosition="0"/>
    </format>
    <format dxfId="2235">
      <pivotArea field="5" type="button" dataOnly="0" labelOnly="1" outline="0" fieldPosition="0"/>
    </format>
    <format dxfId="2236">
      <pivotArea field="6" type="button" dataOnly="0" labelOnly="1" outline="0" fieldPosition="0"/>
    </format>
    <format dxfId="2237">
      <pivotArea field="8" type="button" dataOnly="0" labelOnly="1" outline="0" fieldPosition="0"/>
    </format>
    <format dxfId="2238">
      <pivotArea dataOnly="0" labelOnly="1" fieldPosition="0">
        <references count="3">
          <reference field="5" count="1">
            <x v="0"/>
          </reference>
          <reference field="3" count="1" selected="false">
            <x v="0"/>
          </reference>
          <reference field="2" count="1" selected="false">
            <x v="1"/>
          </reference>
        </references>
      </pivotArea>
    </format>
    <format dxfId="2239">
      <pivotArea dataOnly="0" labelOnly="1" fieldPosition="0">
        <references count="3">
          <reference field="5" count="1">
            <x v="9"/>
          </reference>
          <reference field="3" count="1" selected="false">
            <x v="1"/>
          </reference>
          <reference field="2" count="1" selected="false">
            <x v="1"/>
          </reference>
        </references>
      </pivotArea>
    </format>
    <format dxfId="2240">
      <pivotArea dataOnly="0" labelOnly="1" fieldPosition="0">
        <references count="3">
          <reference field="5" count="1">
            <x v="10"/>
          </reference>
          <reference field="3" count="1" selected="false">
            <x v="1"/>
          </reference>
          <reference field="2" count="1" selected="false">
            <x v="1"/>
          </reference>
        </references>
      </pivotArea>
    </format>
    <format dxfId="2241">
      <pivotArea dataOnly="0" labelOnly="1" fieldPosition="0">
        <references count="3">
          <reference field="5" count="1">
            <x v="29"/>
          </reference>
          <reference field="3" count="1" selected="false">
            <x v="1"/>
          </reference>
          <reference field="2" count="1" selected="false">
            <x v="1"/>
          </reference>
        </references>
      </pivotArea>
    </format>
    <format dxfId="2242">
      <pivotArea dataOnly="0" labelOnly="1" fieldPosition="0">
        <references count="3">
          <reference field="5" count="1">
            <x v="1"/>
          </reference>
          <reference field="3" count="1" selected="false">
            <x v="2"/>
          </reference>
          <reference field="2" count="1" selected="false">
            <x v="1"/>
          </reference>
        </references>
      </pivotArea>
    </format>
    <format dxfId="2243">
      <pivotArea dataOnly="0" labelOnly="1" fieldPosition="0">
        <references count="3">
          <reference field="5" count="1">
            <x v="2"/>
          </reference>
          <reference field="3" count="1" selected="false">
            <x v="2"/>
          </reference>
          <reference field="2" count="1" selected="false">
            <x v="1"/>
          </reference>
        </references>
      </pivotArea>
    </format>
    <format dxfId="2244">
      <pivotArea dataOnly="0" labelOnly="1" fieldPosition="0">
        <references count="3">
          <reference field="5" count="1">
            <x v="4"/>
          </reference>
          <reference field="3" count="1" selected="false">
            <x v="2"/>
          </reference>
          <reference field="2" count="1" selected="false">
            <x v="1"/>
          </reference>
        </references>
      </pivotArea>
    </format>
    <format dxfId="2245">
      <pivotArea dataOnly="0" labelOnly="1" fieldPosition="0">
        <references count="3">
          <reference field="5" count="1">
            <x v="7"/>
          </reference>
          <reference field="3" count="1" selected="false">
            <x v="2"/>
          </reference>
          <reference field="2" count="1" selected="false">
            <x v="1"/>
          </reference>
        </references>
      </pivotArea>
    </format>
    <format dxfId="2246">
      <pivotArea dataOnly="0" labelOnly="1" fieldPosition="0">
        <references count="3">
          <reference field="5" count="1">
            <x v="14"/>
          </reference>
          <reference field="3" count="1" selected="false">
            <x v="2"/>
          </reference>
          <reference field="2" count="1" selected="false">
            <x v="1"/>
          </reference>
        </references>
      </pivotArea>
    </format>
    <format dxfId="2247">
      <pivotArea dataOnly="0" labelOnly="1" fieldPosition="0">
        <references count="3">
          <reference field="5" count="1">
            <x v="33"/>
          </reference>
          <reference field="3" count="1" selected="false">
            <x v="2"/>
          </reference>
          <reference field="2" count="1" selected="false">
            <x v="1"/>
          </reference>
        </references>
      </pivotArea>
    </format>
    <format dxfId="2248">
      <pivotArea dataOnly="0" labelOnly="1" fieldPosition="0">
        <references count="3">
          <reference field="5" count="1">
            <x v="44"/>
          </reference>
          <reference field="3" count="1" selected="false">
            <x v="0"/>
          </reference>
          <reference field="2" count="1" selected="false">
            <x v="2"/>
          </reference>
        </references>
      </pivotArea>
    </format>
    <format dxfId="2249">
      <pivotArea dataOnly="0" labelOnly="1" fieldPosition="0">
        <references count="3">
          <reference field="5" count="1">
            <x v="10"/>
          </reference>
          <reference field="3" count="1" selected="false">
            <x v="1"/>
          </reference>
          <reference field="2" count="1" selected="false">
            <x v="2"/>
          </reference>
        </references>
      </pivotArea>
    </format>
    <format dxfId="2250">
      <pivotArea dataOnly="0" labelOnly="1" fieldPosition="0">
        <references count="3">
          <reference field="5" count="1">
            <x v="30"/>
          </reference>
          <reference field="3" count="1" selected="false">
            <x v="1"/>
          </reference>
          <reference field="2" count="1" selected="false">
            <x v="2"/>
          </reference>
        </references>
      </pivotArea>
    </format>
    <format dxfId="2251">
      <pivotArea dataOnly="0" labelOnly="1" fieldPosition="0">
        <references count="3">
          <reference field="5" count="1">
            <x v="1"/>
          </reference>
          <reference field="3" count="1" selected="false">
            <x v="2"/>
          </reference>
          <reference field="2" count="1" selected="false">
            <x v="2"/>
          </reference>
        </references>
      </pivotArea>
    </format>
    <format dxfId="2252">
      <pivotArea dataOnly="0" labelOnly="1" fieldPosition="0">
        <references count="3">
          <reference field="5" count="1">
            <x v="13"/>
          </reference>
          <reference field="3" count="1" selected="false">
            <x v="2"/>
          </reference>
          <reference field="2" count="1" selected="false">
            <x v="2"/>
          </reference>
        </references>
      </pivotArea>
    </format>
    <format dxfId="2253">
      <pivotArea dataOnly="0" labelOnly="1" fieldPosition="0">
        <references count="3">
          <reference field="5" count="1">
            <x v="40"/>
          </reference>
          <reference field="3" count="1" selected="false">
            <x v="0"/>
          </reference>
          <reference field="2" count="1" selected="false">
            <x v="3"/>
          </reference>
        </references>
      </pivotArea>
    </format>
    <format dxfId="2254">
      <pivotArea dataOnly="0" labelOnly="1" fieldPosition="0">
        <references count="3">
          <reference field="5" count="1">
            <x v="42"/>
          </reference>
          <reference field="3" count="1" selected="false">
            <x v="0"/>
          </reference>
          <reference field="2" count="1" selected="false">
            <x v="3"/>
          </reference>
        </references>
      </pivotArea>
    </format>
    <format dxfId="2255">
      <pivotArea dataOnly="0" labelOnly="1" fieldPosition="0">
        <references count="3">
          <reference field="5" count="1">
            <x v="44"/>
          </reference>
          <reference field="3" count="1" selected="false">
            <x v="0"/>
          </reference>
          <reference field="2" count="1" selected="false">
            <x v="3"/>
          </reference>
        </references>
      </pivotArea>
    </format>
    <format dxfId="2256">
      <pivotArea dataOnly="0" labelOnly="1" fieldPosition="0">
        <references count="3">
          <reference field="5" count="1">
            <x v="10"/>
          </reference>
          <reference field="3" count="1" selected="false">
            <x v="1"/>
          </reference>
          <reference field="2" count="1" selected="false">
            <x v="3"/>
          </reference>
        </references>
      </pivotArea>
    </format>
    <format dxfId="2257">
      <pivotArea dataOnly="0" labelOnly="1" fieldPosition="0">
        <references count="3">
          <reference field="5" count="1">
            <x v="27"/>
          </reference>
          <reference field="3" count="1" selected="false">
            <x v="1"/>
          </reference>
          <reference field="2" count="1" selected="false">
            <x v="3"/>
          </reference>
        </references>
      </pivotArea>
    </format>
    <format dxfId="2258">
      <pivotArea dataOnly="0" labelOnly="1" fieldPosition="0">
        <references count="3">
          <reference field="5" count="1">
            <x v="29"/>
          </reference>
          <reference field="3" count="1" selected="false">
            <x v="1"/>
          </reference>
          <reference field="2" count="1" selected="false">
            <x v="3"/>
          </reference>
        </references>
      </pivotArea>
    </format>
    <format dxfId="2259">
      <pivotArea dataOnly="0" labelOnly="1" fieldPosition="0">
        <references count="3">
          <reference field="5" count="1">
            <x v="30"/>
          </reference>
          <reference field="3" count="1" selected="false">
            <x v="1"/>
          </reference>
          <reference field="2" count="1" selected="false">
            <x v="3"/>
          </reference>
        </references>
      </pivotArea>
    </format>
    <format dxfId="2260">
      <pivotArea dataOnly="0" labelOnly="1" fieldPosition="0">
        <references count="3">
          <reference field="5" count="1">
            <x v="1"/>
          </reference>
          <reference field="3" count="1" selected="false">
            <x v="2"/>
          </reference>
          <reference field="2" count="1" selected="false">
            <x v="3"/>
          </reference>
        </references>
      </pivotArea>
    </format>
    <format dxfId="2261">
      <pivotArea dataOnly="0" labelOnly="1" fieldPosition="0">
        <references count="3">
          <reference field="5" count="1">
            <x v="4"/>
          </reference>
          <reference field="3" count="1" selected="false">
            <x v="2"/>
          </reference>
          <reference field="2" count="1" selected="false">
            <x v="3"/>
          </reference>
        </references>
      </pivotArea>
    </format>
    <format dxfId="2262">
      <pivotArea dataOnly="0" labelOnly="1" fieldPosition="0">
        <references count="3">
          <reference field="5" count="1">
            <x v="13"/>
          </reference>
          <reference field="3" count="1" selected="false">
            <x v="2"/>
          </reference>
          <reference field="2" count="1" selected="false">
            <x v="3"/>
          </reference>
        </references>
      </pivotArea>
    </format>
    <format dxfId="2263">
      <pivotArea dataOnly="0" labelOnly="1" fieldPosition="0">
        <references count="3">
          <reference field="5" count="1">
            <x v="14"/>
          </reference>
          <reference field="3" count="1" selected="false">
            <x v="2"/>
          </reference>
          <reference field="2" count="1" selected="false">
            <x v="3"/>
          </reference>
        </references>
      </pivotArea>
    </format>
    <format dxfId="2264">
      <pivotArea dataOnly="0" labelOnly="1" fieldPosition="0">
        <references count="3">
          <reference field="5" count="1">
            <x v="32"/>
          </reference>
          <reference field="3" count="1" selected="false">
            <x v="2"/>
          </reference>
          <reference field="2" count="1" selected="false">
            <x v="3"/>
          </reference>
        </references>
      </pivotArea>
    </format>
    <format dxfId="2265">
      <pivotArea dataOnly="0" labelOnly="1" fieldPosition="0">
        <references count="3">
          <reference field="5" count="1">
            <x v="33"/>
          </reference>
          <reference field="3" count="1" selected="false">
            <x v="2"/>
          </reference>
          <reference field="2" count="1" selected="false">
            <x v="3"/>
          </reference>
        </references>
      </pivotArea>
    </format>
    <format dxfId="2266">
      <pivotArea dataOnly="0" labelOnly="1" fieldPosition="0">
        <references count="3">
          <reference field="5" count="1">
            <x v="40"/>
          </reference>
          <reference field="3" count="1" selected="false">
            <x v="0"/>
          </reference>
          <reference field="2" count="1" selected="false">
            <x v="4"/>
          </reference>
        </references>
      </pivotArea>
    </format>
    <format dxfId="2267">
      <pivotArea dataOnly="0" labelOnly="1" fieldPosition="0">
        <references count="3">
          <reference field="5" count="1">
            <x v="42"/>
          </reference>
          <reference field="3" count="1" selected="false">
            <x v="0"/>
          </reference>
          <reference field="2" count="1" selected="false">
            <x v="4"/>
          </reference>
        </references>
      </pivotArea>
    </format>
    <format dxfId="2268">
      <pivotArea dataOnly="0" labelOnly="1" fieldPosition="0">
        <references count="3">
          <reference field="5" count="1">
            <x v="44"/>
          </reference>
          <reference field="3" count="1" selected="false">
            <x v="0"/>
          </reference>
          <reference field="2" count="1" selected="false">
            <x v="4"/>
          </reference>
        </references>
      </pivotArea>
    </format>
    <format dxfId="2269">
      <pivotArea dataOnly="0" labelOnly="1" fieldPosition="0">
        <references count="3">
          <reference field="5" count="1">
            <x v="10"/>
          </reference>
          <reference field="3" count="1" selected="false">
            <x v="1"/>
          </reference>
          <reference field="2" count="1" selected="false">
            <x v="4"/>
          </reference>
        </references>
      </pivotArea>
    </format>
    <format dxfId="2270">
      <pivotArea dataOnly="0" labelOnly="1" fieldPosition="0">
        <references count="3">
          <reference field="5" count="1">
            <x v="11"/>
          </reference>
          <reference field="3" count="1" selected="false">
            <x v="1"/>
          </reference>
          <reference field="2" count="1" selected="false">
            <x v="4"/>
          </reference>
        </references>
      </pivotArea>
    </format>
    <format dxfId="2271">
      <pivotArea dataOnly="0" labelOnly="1" fieldPosition="0">
        <references count="3">
          <reference field="5" count="1">
            <x v="27"/>
          </reference>
          <reference field="3" count="1" selected="false">
            <x v="1"/>
          </reference>
          <reference field="2" count="1" selected="false">
            <x v="4"/>
          </reference>
        </references>
      </pivotArea>
    </format>
    <format dxfId="2272">
      <pivotArea dataOnly="0" labelOnly="1" fieldPosition="0">
        <references count="3">
          <reference field="5" count="1">
            <x v="1"/>
          </reference>
          <reference field="3" count="1" selected="false">
            <x v="2"/>
          </reference>
          <reference field="2" count="1" selected="false">
            <x v="4"/>
          </reference>
        </references>
      </pivotArea>
    </format>
    <format dxfId="2273">
      <pivotArea dataOnly="0" labelOnly="1" fieldPosition="0">
        <references count="3">
          <reference field="5" count="1">
            <x v="4"/>
          </reference>
          <reference field="3" count="1" selected="false">
            <x v="2"/>
          </reference>
          <reference field="2" count="1" selected="false">
            <x v="4"/>
          </reference>
        </references>
      </pivotArea>
    </format>
    <format dxfId="2274">
      <pivotArea dataOnly="0" labelOnly="1" fieldPosition="0">
        <references count="3">
          <reference field="5" count="1">
            <x v="13"/>
          </reference>
          <reference field="3" count="1" selected="false">
            <x v="2"/>
          </reference>
          <reference field="2" count="1" selected="false">
            <x v="4"/>
          </reference>
        </references>
      </pivotArea>
    </format>
    <format dxfId="2275">
      <pivotArea dataOnly="0" labelOnly="1" fieldPosition="0">
        <references count="3">
          <reference field="5" count="1">
            <x v="33"/>
          </reference>
          <reference field="3" count="1" selected="false">
            <x v="2"/>
          </reference>
          <reference field="2" count="1" selected="false">
            <x v="4"/>
          </reference>
        </references>
      </pivotArea>
    </format>
    <format dxfId="2276">
      <pivotArea dataOnly="0" labelOnly="1" fieldPosition="0">
        <references count="3">
          <reference field="5" count="1">
            <x v="42"/>
          </reference>
          <reference field="3" count="1" selected="false">
            <x v="0"/>
          </reference>
          <reference field="2" count="1" selected="false">
            <x v="5"/>
          </reference>
        </references>
      </pivotArea>
    </format>
    <format dxfId="2277">
      <pivotArea dataOnly="0" labelOnly="1" fieldPosition="0">
        <references count="3">
          <reference field="5" count="1">
            <x v="10"/>
          </reference>
          <reference field="3" count="1" selected="false">
            <x v="1"/>
          </reference>
          <reference field="2" count="1" selected="false">
            <x v="5"/>
          </reference>
        </references>
      </pivotArea>
    </format>
    <format dxfId="2278">
      <pivotArea dataOnly="0" labelOnly="1" fieldPosition="0">
        <references count="3">
          <reference field="5" count="1">
            <x v="12"/>
          </reference>
          <reference field="3" count="1" selected="false">
            <x v="1"/>
          </reference>
          <reference field="2" count="1" selected="false">
            <x v="5"/>
          </reference>
        </references>
      </pivotArea>
    </format>
    <format dxfId="2279">
      <pivotArea dataOnly="0" labelOnly="1" fieldPosition="0">
        <references count="3">
          <reference field="5" count="1">
            <x v="27"/>
          </reference>
          <reference field="3" count="1" selected="false">
            <x v="1"/>
          </reference>
          <reference field="2" count="1" selected="false">
            <x v="5"/>
          </reference>
        </references>
      </pivotArea>
    </format>
    <format dxfId="2280">
      <pivotArea dataOnly="0" labelOnly="1" fieldPosition="0">
        <references count="3">
          <reference field="5" count="1">
            <x v="29"/>
          </reference>
          <reference field="3" count="1" selected="false">
            <x v="1"/>
          </reference>
          <reference field="2" count="1" selected="false">
            <x v="5"/>
          </reference>
        </references>
      </pivotArea>
    </format>
    <format dxfId="2281">
      <pivotArea dataOnly="0" labelOnly="1" fieldPosition="0">
        <references count="3">
          <reference field="5" count="1">
            <x v="1"/>
          </reference>
          <reference field="3" count="1" selected="false">
            <x v="2"/>
          </reference>
          <reference field="2" count="1" selected="false">
            <x v="5"/>
          </reference>
        </references>
      </pivotArea>
    </format>
    <format dxfId="2282">
      <pivotArea dataOnly="0" labelOnly="1" fieldPosition="0">
        <references count="3">
          <reference field="5" count="1">
            <x v="4"/>
          </reference>
          <reference field="3" count="1" selected="false">
            <x v="2"/>
          </reference>
          <reference field="2" count="1" selected="false">
            <x v="5"/>
          </reference>
        </references>
      </pivotArea>
    </format>
    <format dxfId="2283">
      <pivotArea dataOnly="0" labelOnly="1" fieldPosition="0">
        <references count="3">
          <reference field="5" count="1">
            <x v="32"/>
          </reference>
          <reference field="3" count="1" selected="false">
            <x v="2"/>
          </reference>
          <reference field="2" count="1" selected="false">
            <x v="5"/>
          </reference>
        </references>
      </pivotArea>
    </format>
    <format dxfId="2284">
      <pivotArea dataOnly="0" labelOnly="1" fieldPosition="0">
        <references count="3">
          <reference field="5" count="1">
            <x v="33"/>
          </reference>
          <reference field="3" count="1" selected="false">
            <x v="2"/>
          </reference>
          <reference field="2" count="1" selected="false">
            <x v="5"/>
          </reference>
        </references>
      </pivotArea>
    </format>
    <format dxfId="2285">
      <pivotArea dataOnly="0" labelOnly="1" fieldPosition="0">
        <references count="3">
          <reference field="5" count="1">
            <x v="43"/>
          </reference>
          <reference field="3" count="1" selected="false">
            <x v="0"/>
          </reference>
          <reference field="2" count="1" selected="false">
            <x v="6"/>
          </reference>
        </references>
      </pivotArea>
    </format>
    <format dxfId="2286">
      <pivotArea dataOnly="0" labelOnly="1" fieldPosition="0">
        <references count="3">
          <reference field="5" count="1">
            <x v="9"/>
          </reference>
          <reference field="3" count="1" selected="false">
            <x v="1"/>
          </reference>
          <reference field="2" count="1" selected="false">
            <x v="6"/>
          </reference>
        </references>
      </pivotArea>
    </format>
    <format dxfId="2287">
      <pivotArea dataOnly="0" labelOnly="1" fieldPosition="0">
        <references count="3">
          <reference field="5" count="1">
            <x v="12"/>
          </reference>
          <reference field="3" count="1" selected="false">
            <x v="1"/>
          </reference>
          <reference field="2" count="1" selected="false">
            <x v="6"/>
          </reference>
        </references>
      </pivotArea>
    </format>
    <format dxfId="2288">
      <pivotArea dataOnly="0" labelOnly="1" fieldPosition="0">
        <references count="3">
          <reference field="5" count="1">
            <x v="27"/>
          </reference>
          <reference field="3" count="1" selected="false">
            <x v="1"/>
          </reference>
          <reference field="2" count="1" selected="false">
            <x v="6"/>
          </reference>
        </references>
      </pivotArea>
    </format>
    <format dxfId="2289">
      <pivotArea dataOnly="0" labelOnly="1" fieldPosition="0">
        <references count="3">
          <reference field="5" count="1">
            <x v="28"/>
          </reference>
          <reference field="3" count="1" selected="false">
            <x v="1"/>
          </reference>
          <reference field="2" count="1" selected="false">
            <x v="6"/>
          </reference>
        </references>
      </pivotArea>
    </format>
    <format dxfId="2290">
      <pivotArea dataOnly="0" labelOnly="1" fieldPosition="0">
        <references count="3">
          <reference field="5" count="1">
            <x v="29"/>
          </reference>
          <reference field="3" count="1" selected="false">
            <x v="1"/>
          </reference>
          <reference field="2" count="1" selected="false">
            <x v="6"/>
          </reference>
        </references>
      </pivotArea>
    </format>
    <format dxfId="2291">
      <pivotArea dataOnly="0" labelOnly="1" fieldPosition="0">
        <references count="3">
          <reference field="5" count="1">
            <x v="7"/>
          </reference>
          <reference field="3" count="1" selected="false">
            <x v="2"/>
          </reference>
          <reference field="2" count="1" selected="false">
            <x v="6"/>
          </reference>
        </references>
      </pivotArea>
    </format>
    <format dxfId="2292">
      <pivotArea dataOnly="0" labelOnly="1" fieldPosition="0">
        <references count="3">
          <reference field="5" count="1">
            <x v="32"/>
          </reference>
          <reference field="3" count="1" selected="false">
            <x v="2"/>
          </reference>
          <reference field="2" count="1" selected="false">
            <x v="6"/>
          </reference>
        </references>
      </pivotArea>
    </format>
    <format dxfId="2293">
      <pivotArea dataOnly="0" labelOnly="1" fieldPosition="0">
        <references count="4">
          <reference field="6" count="1">
            <x v="0"/>
          </reference>
          <reference field="5" count="1" selected="false">
            <x v="0"/>
          </reference>
          <reference field="3" count="1" selected="false">
            <x v="0"/>
          </reference>
          <reference field="2" count="1" selected="false">
            <x v="1"/>
          </reference>
        </references>
      </pivotArea>
    </format>
    <format dxfId="2294">
      <pivotArea dataOnly="0" labelOnly="1" fieldPosition="0">
        <references count="4">
          <reference field="6" count="1">
            <x v="7"/>
          </reference>
          <reference field="5" count="1" selected="false">
            <x v="9"/>
          </reference>
          <reference field="3" count="1" selected="false">
            <x v="1"/>
          </reference>
          <reference field="2" count="1" selected="false">
            <x v="1"/>
          </reference>
        </references>
      </pivotArea>
    </format>
    <format dxfId="2295">
      <pivotArea dataOnly="0" labelOnly="1" fieldPosition="0">
        <references count="4">
          <reference field="6" count="1">
            <x v="6"/>
          </reference>
          <reference field="5" count="1" selected="false">
            <x v="10"/>
          </reference>
          <reference field="3" count="1" selected="false">
            <x v="1"/>
          </reference>
          <reference field="2" count="1" selected="false">
            <x v="1"/>
          </reference>
        </references>
      </pivotArea>
    </format>
    <format dxfId="2296">
      <pivotArea dataOnly="0" labelOnly="1" fieldPosition="0">
        <references count="4">
          <reference field="6" count="1">
            <x v="10"/>
          </reference>
          <reference field="5" count="1" selected="false">
            <x v="29"/>
          </reference>
          <reference field="3" count="1" selected="false">
            <x v="1"/>
          </reference>
          <reference field="2" count="1" selected="false">
            <x v="1"/>
          </reference>
        </references>
      </pivotArea>
    </format>
    <format dxfId="2297">
      <pivotArea dataOnly="0" labelOnly="1" fieldPosition="0">
        <references count="4">
          <reference field="6" count="1">
            <x v="19"/>
          </reference>
          <reference field="5" count="1" selected="false">
            <x v="1"/>
          </reference>
          <reference field="3" count="1" selected="false">
            <x v="2"/>
          </reference>
          <reference field="2" count="1" selected="false">
            <x v="1"/>
          </reference>
        </references>
      </pivotArea>
    </format>
    <format dxfId="2298">
      <pivotArea dataOnly="0" labelOnly="1" fieldPosition="0">
        <references count="4">
          <reference field="6" count="1">
            <x v="23"/>
          </reference>
          <reference field="5" count="1" selected="false">
            <x v="2"/>
          </reference>
          <reference field="3" count="1" selected="false">
            <x v="2"/>
          </reference>
          <reference field="2" count="1" selected="false">
            <x v="1"/>
          </reference>
        </references>
      </pivotArea>
    </format>
    <format dxfId="2299">
      <pivotArea dataOnly="0" labelOnly="1" fieldPosition="0">
        <references count="4">
          <reference field="6" count="1">
            <x v="20"/>
          </reference>
          <reference field="5" count="1" selected="false">
            <x v="4"/>
          </reference>
          <reference field="3" count="1" selected="false">
            <x v="2"/>
          </reference>
          <reference field="2" count="1" selected="false">
            <x v="1"/>
          </reference>
        </references>
      </pivotArea>
    </format>
    <format dxfId="2300">
      <pivotArea dataOnly="0" labelOnly="1" fieldPosition="0">
        <references count="4">
          <reference field="6" count="1">
            <x v="22"/>
          </reference>
          <reference field="5" count="1" selected="false">
            <x v="7"/>
          </reference>
          <reference field="3" count="1" selected="false">
            <x v="2"/>
          </reference>
          <reference field="2" count="1" selected="false">
            <x v="1"/>
          </reference>
        </references>
      </pivotArea>
    </format>
    <format dxfId="2301">
      <pivotArea dataOnly="0" labelOnly="1" fieldPosition="0">
        <references count="4">
          <reference field="6" count="1">
            <x v="14"/>
          </reference>
          <reference field="5" count="1" selected="false">
            <x v="14"/>
          </reference>
          <reference field="3" count="1" selected="false">
            <x v="2"/>
          </reference>
          <reference field="2" count="1" selected="false">
            <x v="1"/>
          </reference>
        </references>
      </pivotArea>
    </format>
    <format dxfId="2302">
      <pivotArea dataOnly="0" labelOnly="1" fieldPosition="0">
        <references count="4">
          <reference field="6" count="1">
            <x v="17"/>
          </reference>
          <reference field="5" count="1" selected="false">
            <x v="33"/>
          </reference>
          <reference field="3" count="1" selected="false">
            <x v="2"/>
          </reference>
          <reference field="2" count="1" selected="false">
            <x v="1"/>
          </reference>
        </references>
      </pivotArea>
    </format>
    <format dxfId="2303">
      <pivotArea dataOnly="0" labelOnly="1" fieldPosition="0">
        <references count="4">
          <reference field="6" count="1">
            <x v="2"/>
          </reference>
          <reference field="5" count="1" selected="false">
            <x v="44"/>
          </reference>
          <reference field="3" count="1" selected="false">
            <x v="0"/>
          </reference>
          <reference field="2" count="1" selected="false">
            <x v="2"/>
          </reference>
        </references>
      </pivotArea>
    </format>
    <format dxfId="2304">
      <pivotArea dataOnly="0" labelOnly="1" fieldPosition="0">
        <references count="4">
          <reference field="6" count="1">
            <x v="6"/>
          </reference>
          <reference field="5" count="1" selected="false">
            <x v="10"/>
          </reference>
          <reference field="3" count="1" selected="false">
            <x v="1"/>
          </reference>
          <reference field="2" count="1" selected="false">
            <x v="2"/>
          </reference>
        </references>
      </pivotArea>
    </format>
    <format dxfId="2305">
      <pivotArea dataOnly="0" labelOnly="1" fieldPosition="0">
        <references count="4">
          <reference field="6" count="1">
            <x v="9"/>
          </reference>
          <reference field="5" count="1" selected="false">
            <x v="30"/>
          </reference>
          <reference field="3" count="1" selected="false">
            <x v="1"/>
          </reference>
          <reference field="2" count="1" selected="false">
            <x v="2"/>
          </reference>
        </references>
      </pivotArea>
    </format>
    <format dxfId="2306">
      <pivotArea dataOnly="0" labelOnly="1" fieldPosition="0">
        <references count="4">
          <reference field="6" count="1">
            <x v="19"/>
          </reference>
          <reference field="5" count="1" selected="false">
            <x v="1"/>
          </reference>
          <reference field="3" count="1" selected="false">
            <x v="2"/>
          </reference>
          <reference field="2" count="1" selected="false">
            <x v="2"/>
          </reference>
        </references>
      </pivotArea>
    </format>
    <format dxfId="2307">
      <pivotArea dataOnly="0" labelOnly="1" fieldPosition="0">
        <references count="4">
          <reference field="6" count="1">
            <x v="21"/>
          </reference>
          <reference field="5" count="1" selected="false">
            <x v="13"/>
          </reference>
          <reference field="3" count="1" selected="false">
            <x v="2"/>
          </reference>
          <reference field="2" count="1" selected="false">
            <x v="2"/>
          </reference>
        </references>
      </pivotArea>
    </format>
    <format dxfId="2308">
      <pivotArea dataOnly="0" labelOnly="1" fieldPosition="0">
        <references count="4">
          <reference field="6" count="1">
            <x v="1"/>
          </reference>
          <reference field="5" count="1" selected="false">
            <x v="40"/>
          </reference>
          <reference field="3" count="1" selected="false">
            <x v="0"/>
          </reference>
          <reference field="2" count="1" selected="false">
            <x v="3"/>
          </reference>
        </references>
      </pivotArea>
    </format>
    <format dxfId="2309">
      <pivotArea dataOnly="0" labelOnly="1" fieldPosition="0">
        <references count="4">
          <reference field="6" count="1">
            <x v="3"/>
          </reference>
          <reference field="5" count="1" selected="false">
            <x v="42"/>
          </reference>
          <reference field="3" count="1" selected="false">
            <x v="0"/>
          </reference>
          <reference field="2" count="1" selected="false">
            <x v="3"/>
          </reference>
        </references>
      </pivotArea>
    </format>
    <format dxfId="2310">
      <pivotArea dataOnly="0" labelOnly="1" fieldPosition="0">
        <references count="4">
          <reference field="6" count="1">
            <x v="2"/>
          </reference>
          <reference field="5" count="1" selected="false">
            <x v="44"/>
          </reference>
          <reference field="3" count="1" selected="false">
            <x v="0"/>
          </reference>
          <reference field="2" count="1" selected="false">
            <x v="3"/>
          </reference>
        </references>
      </pivotArea>
    </format>
    <format dxfId="2311">
      <pivotArea dataOnly="0" labelOnly="1" fieldPosition="0">
        <references count="4">
          <reference field="6" count="1">
            <x v="6"/>
          </reference>
          <reference field="5" count="1" selected="false">
            <x v="10"/>
          </reference>
          <reference field="3" count="1" selected="false">
            <x v="1"/>
          </reference>
          <reference field="2" count="1" selected="false">
            <x v="3"/>
          </reference>
        </references>
      </pivotArea>
    </format>
    <format dxfId="2312">
      <pivotArea dataOnly="0" labelOnly="1" fieldPosition="0">
        <references count="4">
          <reference field="6" count="1">
            <x v="5"/>
          </reference>
          <reference field="5" count="1" selected="false">
            <x v="27"/>
          </reference>
          <reference field="3" count="1" selected="false">
            <x v="1"/>
          </reference>
          <reference field="2" count="1" selected="false">
            <x v="3"/>
          </reference>
        </references>
      </pivotArea>
    </format>
    <format dxfId="2313">
      <pivotArea dataOnly="0" labelOnly="1" fieldPosition="0">
        <references count="4">
          <reference field="6" count="1">
            <x v="10"/>
          </reference>
          <reference field="5" count="1" selected="false">
            <x v="29"/>
          </reference>
          <reference field="3" count="1" selected="false">
            <x v="1"/>
          </reference>
          <reference field="2" count="1" selected="false">
            <x v="3"/>
          </reference>
        </references>
      </pivotArea>
    </format>
    <format dxfId="2314">
      <pivotArea dataOnly="0" labelOnly="1" fieldPosition="0">
        <references count="4">
          <reference field="6" count="1">
            <x v="9"/>
          </reference>
          <reference field="5" count="1" selected="false">
            <x v="30"/>
          </reference>
          <reference field="3" count="1" selected="false">
            <x v="1"/>
          </reference>
          <reference field="2" count="1" selected="false">
            <x v="3"/>
          </reference>
        </references>
      </pivotArea>
    </format>
    <format dxfId="2315">
      <pivotArea dataOnly="0" labelOnly="1" fieldPosition="0">
        <references count="4">
          <reference field="6" count="1">
            <x v="19"/>
          </reference>
          <reference field="5" count="1" selected="false">
            <x v="1"/>
          </reference>
          <reference field="3" count="1" selected="false">
            <x v="2"/>
          </reference>
          <reference field="2" count="1" selected="false">
            <x v="3"/>
          </reference>
        </references>
      </pivotArea>
    </format>
    <format dxfId="2316">
      <pivotArea dataOnly="0" labelOnly="1" fieldPosition="0">
        <references count="4">
          <reference field="6" count="1">
            <x v="20"/>
          </reference>
          <reference field="5" count="1" selected="false">
            <x v="4"/>
          </reference>
          <reference field="3" count="1" selected="false">
            <x v="2"/>
          </reference>
          <reference field="2" count="1" selected="false">
            <x v="3"/>
          </reference>
        </references>
      </pivotArea>
    </format>
    <format dxfId="2317">
      <pivotArea dataOnly="0" labelOnly="1" fieldPosition="0">
        <references count="4">
          <reference field="6" count="1">
            <x v="21"/>
          </reference>
          <reference field="5" count="1" selected="false">
            <x v="13"/>
          </reference>
          <reference field="3" count="1" selected="false">
            <x v="2"/>
          </reference>
          <reference field="2" count="1" selected="false">
            <x v="3"/>
          </reference>
        </references>
      </pivotArea>
    </format>
    <format dxfId="2318">
      <pivotArea dataOnly="0" labelOnly="1" fieldPosition="0">
        <references count="4">
          <reference field="6" count="1">
            <x v="14"/>
          </reference>
          <reference field="5" count="1" selected="false">
            <x v="14"/>
          </reference>
          <reference field="3" count="1" selected="false">
            <x v="2"/>
          </reference>
          <reference field="2" count="1" selected="false">
            <x v="3"/>
          </reference>
        </references>
      </pivotArea>
    </format>
    <format dxfId="2319">
      <pivotArea dataOnly="0" labelOnly="1" fieldPosition="0">
        <references count="4">
          <reference field="6" count="1">
            <x v="16"/>
          </reference>
          <reference field="5" count="1" selected="false">
            <x v="32"/>
          </reference>
          <reference field="3" count="1" selected="false">
            <x v="2"/>
          </reference>
          <reference field="2" count="1" selected="false">
            <x v="3"/>
          </reference>
        </references>
      </pivotArea>
    </format>
    <format dxfId="2320">
      <pivotArea dataOnly="0" labelOnly="1" fieldPosition="0">
        <references count="4">
          <reference field="6" count="1">
            <x v="17"/>
          </reference>
          <reference field="5" count="1" selected="false">
            <x v="33"/>
          </reference>
          <reference field="3" count="1" selected="false">
            <x v="2"/>
          </reference>
          <reference field="2" count="1" selected="false">
            <x v="3"/>
          </reference>
        </references>
      </pivotArea>
    </format>
    <format dxfId="2321">
      <pivotArea dataOnly="0" labelOnly="1" fieldPosition="0">
        <references count="4">
          <reference field="6" count="1">
            <x v="1"/>
          </reference>
          <reference field="5" count="1" selected="false">
            <x v="40"/>
          </reference>
          <reference field="3" count="1" selected="false">
            <x v="0"/>
          </reference>
          <reference field="2" count="1" selected="false">
            <x v="4"/>
          </reference>
        </references>
      </pivotArea>
    </format>
    <format dxfId="2322">
      <pivotArea dataOnly="0" labelOnly="1" fieldPosition="0">
        <references count="4">
          <reference field="6" count="1">
            <x v="3"/>
          </reference>
          <reference field="5" count="1" selected="false">
            <x v="42"/>
          </reference>
          <reference field="3" count="1" selected="false">
            <x v="0"/>
          </reference>
          <reference field="2" count="1" selected="false">
            <x v="4"/>
          </reference>
        </references>
      </pivotArea>
    </format>
    <format dxfId="2323">
      <pivotArea dataOnly="0" labelOnly="1" fieldPosition="0">
        <references count="4">
          <reference field="6" count="1">
            <x v="2"/>
          </reference>
          <reference field="5" count="1" selected="false">
            <x v="44"/>
          </reference>
          <reference field="3" count="1" selected="false">
            <x v="0"/>
          </reference>
          <reference field="2" count="1" selected="false">
            <x v="4"/>
          </reference>
        </references>
      </pivotArea>
    </format>
    <format dxfId="2324">
      <pivotArea dataOnly="0" labelOnly="1" fieldPosition="0">
        <references count="4">
          <reference field="6" count="1">
            <x v="6"/>
          </reference>
          <reference field="5" count="1" selected="false">
            <x v="10"/>
          </reference>
          <reference field="3" count="1" selected="false">
            <x v="1"/>
          </reference>
          <reference field="2" count="1" selected="false">
            <x v="4"/>
          </reference>
        </references>
      </pivotArea>
    </format>
    <format dxfId="2325">
      <pivotArea dataOnly="0" labelOnly="1" fieldPosition="0">
        <references count="4">
          <reference field="6" count="1">
            <x v="13"/>
          </reference>
          <reference field="5" count="1" selected="false">
            <x v="11"/>
          </reference>
          <reference field="3" count="1" selected="false">
            <x v="1"/>
          </reference>
          <reference field="2" count="1" selected="false">
            <x v="4"/>
          </reference>
        </references>
      </pivotArea>
    </format>
    <format dxfId="2326">
      <pivotArea dataOnly="0" labelOnly="1" fieldPosition="0">
        <references count="4">
          <reference field="6" count="1">
            <x v="5"/>
          </reference>
          <reference field="5" count="1" selected="false">
            <x v="27"/>
          </reference>
          <reference field="3" count="1" selected="false">
            <x v="1"/>
          </reference>
          <reference field="2" count="1" selected="false">
            <x v="4"/>
          </reference>
        </references>
      </pivotArea>
    </format>
    <format dxfId="2327">
      <pivotArea dataOnly="0" labelOnly="1" fieldPosition="0">
        <references count="4">
          <reference field="6" count="1">
            <x v="23"/>
          </reference>
          <reference field="5" count="1" selected="false">
            <x v="1"/>
          </reference>
          <reference field="3" count="1" selected="false">
            <x v="2"/>
          </reference>
          <reference field="2" count="1" selected="false">
            <x v="4"/>
          </reference>
        </references>
      </pivotArea>
    </format>
    <format dxfId="2328">
      <pivotArea dataOnly="0" labelOnly="1" fieldPosition="0">
        <references count="4">
          <reference field="6" count="1">
            <x v="20"/>
          </reference>
          <reference field="5" count="1" selected="false">
            <x v="4"/>
          </reference>
          <reference field="3" count="1" selected="false">
            <x v="2"/>
          </reference>
          <reference field="2" count="1" selected="false">
            <x v="4"/>
          </reference>
        </references>
      </pivotArea>
    </format>
    <format dxfId="2329">
      <pivotArea dataOnly="0" labelOnly="1" fieldPosition="0">
        <references count="4">
          <reference field="6" count="1">
            <x v="21"/>
          </reference>
          <reference field="5" count="1" selected="false">
            <x v="13"/>
          </reference>
          <reference field="3" count="1" selected="false">
            <x v="2"/>
          </reference>
          <reference field="2" count="1" selected="false">
            <x v="4"/>
          </reference>
        </references>
      </pivotArea>
    </format>
    <format dxfId="2330">
      <pivotArea dataOnly="0" labelOnly="1" fieldPosition="0">
        <references count="4">
          <reference field="6" count="1">
            <x v="17"/>
          </reference>
          <reference field="5" count="1" selected="false">
            <x v="33"/>
          </reference>
          <reference field="3" count="1" selected="false">
            <x v="2"/>
          </reference>
          <reference field="2" count="1" selected="false">
            <x v="4"/>
          </reference>
        </references>
      </pivotArea>
    </format>
    <format dxfId="2331">
      <pivotArea dataOnly="0" labelOnly="1" fieldPosition="0">
        <references count="4">
          <reference field="6" count="1">
            <x v="3"/>
          </reference>
          <reference field="5" count="1" selected="false">
            <x v="42"/>
          </reference>
          <reference field="3" count="1" selected="false">
            <x v="0"/>
          </reference>
          <reference field="2" count="1" selected="false">
            <x v="5"/>
          </reference>
        </references>
      </pivotArea>
    </format>
    <format dxfId="2332">
      <pivotArea dataOnly="0" labelOnly="1" fieldPosition="0">
        <references count="4">
          <reference field="6" count="1">
            <x v="6"/>
          </reference>
          <reference field="5" count="1" selected="false">
            <x v="10"/>
          </reference>
          <reference field="3" count="1" selected="false">
            <x v="1"/>
          </reference>
          <reference field="2" count="1" selected="false">
            <x v="5"/>
          </reference>
        </references>
      </pivotArea>
    </format>
    <format dxfId="2333">
      <pivotArea dataOnly="0" labelOnly="1" fieldPosition="0">
        <references count="4">
          <reference field="6" count="1">
            <x v="12"/>
          </reference>
          <reference field="5" count="1" selected="false">
            <x v="12"/>
          </reference>
          <reference field="3" count="1" selected="false">
            <x v="1"/>
          </reference>
          <reference field="2" count="1" selected="false">
            <x v="5"/>
          </reference>
        </references>
      </pivotArea>
    </format>
    <format dxfId="2334">
      <pivotArea dataOnly="0" labelOnly="1" fieldPosition="0">
        <references count="4">
          <reference field="6" count="1">
            <x v="5"/>
          </reference>
          <reference field="5" count="1" selected="false">
            <x v="27"/>
          </reference>
          <reference field="3" count="1" selected="false">
            <x v="1"/>
          </reference>
          <reference field="2" count="1" selected="false">
            <x v="5"/>
          </reference>
        </references>
      </pivotArea>
    </format>
    <format dxfId="2335">
      <pivotArea dataOnly="0" labelOnly="1" fieldPosition="0">
        <references count="4">
          <reference field="6" count="1">
            <x v="10"/>
          </reference>
          <reference field="5" count="1" selected="false">
            <x v="29"/>
          </reference>
          <reference field="3" count="1" selected="false">
            <x v="1"/>
          </reference>
          <reference field="2" count="1" selected="false">
            <x v="5"/>
          </reference>
        </references>
      </pivotArea>
    </format>
    <format dxfId="2336">
      <pivotArea dataOnly="0" labelOnly="1" fieldPosition="0">
        <references count="4">
          <reference field="6" count="1">
            <x v="19"/>
          </reference>
          <reference field="5" count="1" selected="false">
            <x v="1"/>
          </reference>
          <reference field="3" count="1" selected="false">
            <x v="2"/>
          </reference>
          <reference field="2" count="1" selected="false">
            <x v="5"/>
          </reference>
        </references>
      </pivotArea>
    </format>
    <format dxfId="2337">
      <pivotArea dataOnly="0" labelOnly="1" fieldPosition="0">
        <references count="4">
          <reference field="6" count="1">
            <x v="20"/>
          </reference>
          <reference field="5" count="1" selected="false">
            <x v="4"/>
          </reference>
          <reference field="3" count="1" selected="false">
            <x v="2"/>
          </reference>
          <reference field="2" count="1" selected="false">
            <x v="5"/>
          </reference>
        </references>
      </pivotArea>
    </format>
    <format dxfId="2338">
      <pivotArea dataOnly="0" labelOnly="1" fieldPosition="0">
        <references count="4">
          <reference field="6" count="1">
            <x v="16"/>
          </reference>
          <reference field="5" count="1" selected="false">
            <x v="32"/>
          </reference>
          <reference field="3" count="1" selected="false">
            <x v="2"/>
          </reference>
          <reference field="2" count="1" selected="false">
            <x v="5"/>
          </reference>
        </references>
      </pivotArea>
    </format>
    <format dxfId="2339">
      <pivotArea dataOnly="0" labelOnly="1" fieldPosition="0">
        <references count="4">
          <reference field="6" count="1">
            <x v="17"/>
          </reference>
          <reference field="5" count="1" selected="false">
            <x v="33"/>
          </reference>
          <reference field="3" count="1" selected="false">
            <x v="2"/>
          </reference>
          <reference field="2" count="1" selected="false">
            <x v="5"/>
          </reference>
        </references>
      </pivotArea>
    </format>
    <format dxfId="2340">
      <pivotArea dataOnly="0" labelOnly="1" fieldPosition="0">
        <references count="4">
          <reference field="6" count="1">
            <x v="4"/>
          </reference>
          <reference field="5" count="1" selected="false">
            <x v="43"/>
          </reference>
          <reference field="3" count="1" selected="false">
            <x v="0"/>
          </reference>
          <reference field="2" count="1" selected="false">
            <x v="6"/>
          </reference>
        </references>
      </pivotArea>
    </format>
    <format dxfId="2341">
      <pivotArea dataOnly="0" labelOnly="1" fieldPosition="0">
        <references count="4">
          <reference field="6" count="1">
            <x v="7"/>
          </reference>
          <reference field="5" count="1" selected="false">
            <x v="9"/>
          </reference>
          <reference field="3" count="1" selected="false">
            <x v="1"/>
          </reference>
          <reference field="2" count="1" selected="false">
            <x v="6"/>
          </reference>
        </references>
      </pivotArea>
    </format>
    <format dxfId="2342">
      <pivotArea dataOnly="0" labelOnly="1" fieldPosition="0">
        <references count="4">
          <reference field="6" count="1">
            <x v="12"/>
          </reference>
          <reference field="5" count="1" selected="false">
            <x v="12"/>
          </reference>
          <reference field="3" count="1" selected="false">
            <x v="1"/>
          </reference>
          <reference field="2" count="1" selected="false">
            <x v="6"/>
          </reference>
        </references>
      </pivotArea>
    </format>
    <format dxfId="2343">
      <pivotArea dataOnly="0" labelOnly="1" fieldPosition="0">
        <references count="4">
          <reference field="6" count="1">
            <x v="5"/>
          </reference>
          <reference field="5" count="1" selected="false">
            <x v="27"/>
          </reference>
          <reference field="3" count="1" selected="false">
            <x v="1"/>
          </reference>
          <reference field="2" count="1" selected="false">
            <x v="6"/>
          </reference>
        </references>
      </pivotArea>
    </format>
    <format dxfId="2344">
      <pivotArea dataOnly="0" labelOnly="1" fieldPosition="0">
        <references count="4">
          <reference field="6" count="1">
            <x v="8"/>
          </reference>
          <reference field="5" count="1" selected="false">
            <x v="28"/>
          </reference>
          <reference field="3" count="1" selected="false">
            <x v="1"/>
          </reference>
          <reference field="2" count="1" selected="false">
            <x v="6"/>
          </reference>
        </references>
      </pivotArea>
    </format>
    <format dxfId="2345">
      <pivotArea dataOnly="0" labelOnly="1" fieldPosition="0">
        <references count="4">
          <reference field="6" count="1">
            <x v="10"/>
          </reference>
          <reference field="5" count="1" selected="false">
            <x v="29"/>
          </reference>
          <reference field="3" count="1" selected="false">
            <x v="1"/>
          </reference>
          <reference field="2" count="1" selected="false">
            <x v="6"/>
          </reference>
        </references>
      </pivotArea>
    </format>
    <format dxfId="2346">
      <pivotArea dataOnly="0" labelOnly="1" fieldPosition="0">
        <references count="4">
          <reference field="6" count="1">
            <x v="22"/>
          </reference>
          <reference field="5" count="1" selected="false">
            <x v="7"/>
          </reference>
          <reference field="3" count="1" selected="false">
            <x v="2"/>
          </reference>
          <reference field="2" count="1" selected="false">
            <x v="6"/>
          </reference>
        </references>
      </pivotArea>
    </format>
    <format dxfId="2347">
      <pivotArea dataOnly="0" labelOnly="1" fieldPosition="0">
        <references count="4">
          <reference field="6" count="1">
            <x v="16"/>
          </reference>
          <reference field="5" count="1" selected="false">
            <x v="32"/>
          </reference>
          <reference field="3" count="1" selected="false">
            <x v="2"/>
          </reference>
          <reference field="2" count="1" selected="false">
            <x v="6"/>
          </reference>
        </references>
      </pivotArea>
    </format>
    <format dxfId="2348">
      <pivotArea dataOnly="0" labelOnly="1" fieldPosition="0">
        <references count="5">
          <reference field="8" count="1">
            <x v="68"/>
          </reference>
          <reference field="6" count="1" selected="false">
            <x v="0"/>
          </reference>
          <reference field="5" count="1" selected="false">
            <x v="0"/>
          </reference>
          <reference field="3" count="1" selected="false">
            <x v="0"/>
          </reference>
          <reference field="2" count="1" selected="false">
            <x v="1"/>
          </reference>
        </references>
      </pivotArea>
    </format>
    <format dxfId="2349">
      <pivotArea dataOnly="0" labelOnly="1" fieldPosition="0">
        <references count="5">
          <reference field="8" count="1">
            <x v="32"/>
          </reference>
          <reference field="6" count="1" selected="false">
            <x v="7"/>
          </reference>
          <reference field="5" count="1" selected="false">
            <x v="9"/>
          </reference>
          <reference field="3" count="1" selected="false">
            <x v="1"/>
          </reference>
          <reference field="2" count="1" selected="false">
            <x v="1"/>
          </reference>
        </references>
      </pivotArea>
    </format>
    <format dxfId="2350">
      <pivotArea dataOnly="0" labelOnly="1" fieldPosition="0">
        <references count="5">
          <reference field="8" count="1">
            <x v="3"/>
          </reference>
          <reference field="6" count="1" selected="false">
            <x v="6"/>
          </reference>
          <reference field="5" count="1" selected="false">
            <x v="10"/>
          </reference>
          <reference field="3" count="1" selected="false">
            <x v="1"/>
          </reference>
          <reference field="2" count="1" selected="false">
            <x v="1"/>
          </reference>
        </references>
      </pivotArea>
    </format>
    <format dxfId="2351">
      <pivotArea dataOnly="0" labelOnly="1" fieldPosition="0">
        <references count="5">
          <reference field="8" count="1">
            <x v="69"/>
          </reference>
          <reference field="6" count="1" selected="false">
            <x v="10"/>
          </reference>
          <reference field="5" count="1" selected="false">
            <x v="29"/>
          </reference>
          <reference field="3" count="1" selected="false">
            <x v="1"/>
          </reference>
          <reference field="2" count="1" selected="false">
            <x v="1"/>
          </reference>
        </references>
      </pivotArea>
    </format>
    <format dxfId="2352">
      <pivotArea dataOnly="0" labelOnly="1" fieldPosition="0">
        <references count="5">
          <reference field="8" count="1">
            <x v="31"/>
          </reference>
          <reference field="6" count="1" selected="false">
            <x v="19"/>
          </reference>
          <reference field="5" count="1" selected="false">
            <x v="1"/>
          </reference>
          <reference field="3" count="1" selected="false">
            <x v="2"/>
          </reference>
          <reference field="2" count="1" selected="false">
            <x v="1"/>
          </reference>
        </references>
      </pivotArea>
    </format>
    <format dxfId="2353">
      <pivotArea dataOnly="0" labelOnly="1" fieldPosition="0">
        <references count="5">
          <reference field="8" count="1">
            <x v="26"/>
          </reference>
          <reference field="6" count="1" selected="false">
            <x v="23"/>
          </reference>
          <reference field="5" count="1" selected="false">
            <x v="2"/>
          </reference>
          <reference field="3" count="1" selected="false">
            <x v="2"/>
          </reference>
          <reference field="2" count="1" selected="false">
            <x v="1"/>
          </reference>
        </references>
      </pivotArea>
    </format>
    <format dxfId="2354">
      <pivotArea dataOnly="0" labelOnly="1" fieldPosition="0">
        <references count="5">
          <reference field="8" count="1">
            <x v="114"/>
          </reference>
          <reference field="6" count="1" selected="false">
            <x v="20"/>
          </reference>
          <reference field="5" count="1" selected="false">
            <x v="4"/>
          </reference>
          <reference field="3" count="1" selected="false">
            <x v="2"/>
          </reference>
          <reference field="2" count="1" selected="false">
            <x v="1"/>
          </reference>
        </references>
      </pivotArea>
    </format>
    <format dxfId="2355">
      <pivotArea dataOnly="0" labelOnly="1" fieldPosition="0">
        <references count="5">
          <reference field="8" count="1">
            <x v="70"/>
          </reference>
          <reference field="6" count="1" selected="false">
            <x v="22"/>
          </reference>
          <reference field="5" count="1" selected="false">
            <x v="7"/>
          </reference>
          <reference field="3" count="1" selected="false">
            <x v="2"/>
          </reference>
          <reference field="2" count="1" selected="false">
            <x v="1"/>
          </reference>
        </references>
      </pivotArea>
    </format>
    <format dxfId="2356">
      <pivotArea dataOnly="0" labelOnly="1" fieldPosition="0">
        <references count="5">
          <reference field="8" count="1">
            <x v="75"/>
          </reference>
          <reference field="6" count="1" selected="false">
            <x v="14"/>
          </reference>
          <reference field="5" count="1" selected="false">
            <x v="14"/>
          </reference>
          <reference field="3" count="1" selected="false">
            <x v="2"/>
          </reference>
          <reference field="2" count="1" selected="false">
            <x v="1"/>
          </reference>
        </references>
      </pivotArea>
    </format>
    <format dxfId="2357">
      <pivotArea dataOnly="0" labelOnly="1" fieldPosition="0">
        <references count="5">
          <reference field="8" count="1">
            <x v="76"/>
          </reference>
          <reference field="6" count="1" selected="false">
            <x v="14"/>
          </reference>
          <reference field="5" count="1" selected="false">
            <x v="14"/>
          </reference>
          <reference field="3" count="1" selected="false">
            <x v="2"/>
          </reference>
          <reference field="2" count="1" selected="false">
            <x v="1"/>
          </reference>
        </references>
      </pivotArea>
    </format>
    <format dxfId="2358">
      <pivotArea dataOnly="0" labelOnly="1" fieldPosition="0">
        <references count="5">
          <reference field="8" count="1">
            <x v="113"/>
          </reference>
          <reference field="6" count="1" selected="false">
            <x v="17"/>
          </reference>
          <reference field="5" count="1" selected="false">
            <x v="33"/>
          </reference>
          <reference field="3" count="1" selected="false">
            <x v="2"/>
          </reference>
          <reference field="2" count="1" selected="false">
            <x v="1"/>
          </reference>
        </references>
      </pivotArea>
    </format>
    <format dxfId="2359">
      <pivotArea dataOnly="0" labelOnly="1" fieldPosition="0">
        <references count="5">
          <reference field="8" count="1">
            <x v="40"/>
          </reference>
          <reference field="6" count="1" selected="false">
            <x v="2"/>
          </reference>
          <reference field="5" count="1" selected="false">
            <x v="44"/>
          </reference>
          <reference field="3" count="1" selected="false">
            <x v="0"/>
          </reference>
          <reference field="2" count="1" selected="false">
            <x v="2"/>
          </reference>
        </references>
      </pivotArea>
    </format>
    <format dxfId="2360">
      <pivotArea dataOnly="0" labelOnly="1" fieldPosition="0">
        <references count="5">
          <reference field="8" count="1">
            <x v="3"/>
          </reference>
          <reference field="6" count="1" selected="false">
            <x v="6"/>
          </reference>
          <reference field="5" count="1" selected="false">
            <x v="10"/>
          </reference>
          <reference field="3" count="1" selected="false">
            <x v="1"/>
          </reference>
          <reference field="2" count="1" selected="false">
            <x v="2"/>
          </reference>
        </references>
      </pivotArea>
    </format>
    <format dxfId="2361">
      <pivotArea dataOnly="0" labelOnly="1" fieldPosition="0">
        <references count="5">
          <reference field="8" count="1">
            <x v="41"/>
          </reference>
          <reference field="6" count="1" selected="false">
            <x v="9"/>
          </reference>
          <reference field="5" count="1" selected="false">
            <x v="30"/>
          </reference>
          <reference field="3" count="1" selected="false">
            <x v="1"/>
          </reference>
          <reference field="2" count="1" selected="false">
            <x v="2"/>
          </reference>
        </references>
      </pivotArea>
    </format>
    <format dxfId="2362">
      <pivotArea dataOnly="0" labelOnly="1" fieldPosition="0">
        <references count="5">
          <reference field="8" count="1">
            <x v="42"/>
          </reference>
          <reference field="6" count="1" selected="false">
            <x v="19"/>
          </reference>
          <reference field="5" count="1" selected="false">
            <x v="1"/>
          </reference>
          <reference field="3" count="1" selected="false">
            <x v="2"/>
          </reference>
          <reference field="2" count="1" selected="false">
            <x v="2"/>
          </reference>
        </references>
      </pivotArea>
    </format>
    <format dxfId="2363">
      <pivotArea dataOnly="0" labelOnly="1" fieldPosition="0">
        <references count="5">
          <reference field="8" count="1">
            <x v="2"/>
          </reference>
          <reference field="6" count="1" selected="false">
            <x v="21"/>
          </reference>
          <reference field="5" count="1" selected="false">
            <x v="13"/>
          </reference>
          <reference field="3" count="1" selected="false">
            <x v="2"/>
          </reference>
          <reference field="2" count="1" selected="false">
            <x v="2"/>
          </reference>
        </references>
      </pivotArea>
    </format>
    <format dxfId="2364">
      <pivotArea dataOnly="0" labelOnly="1" fieldPosition="0">
        <references count="5">
          <reference field="8" count="1">
            <x v="45"/>
          </reference>
          <reference field="6" count="1" selected="false">
            <x v="21"/>
          </reference>
          <reference field="5" count="1" selected="false">
            <x v="13"/>
          </reference>
          <reference field="3" count="1" selected="false">
            <x v="2"/>
          </reference>
          <reference field="2" count="1" selected="false">
            <x v="2"/>
          </reference>
        </references>
      </pivotArea>
    </format>
    <format dxfId="2365">
      <pivotArea dataOnly="0" labelOnly="1" fieldPosition="0">
        <references count="5">
          <reference field="8" count="1">
            <x v="8"/>
          </reference>
          <reference field="6" count="1" selected="false">
            <x v="1"/>
          </reference>
          <reference field="5" count="1" selected="false">
            <x v="40"/>
          </reference>
          <reference field="3" count="1" selected="false">
            <x v="0"/>
          </reference>
          <reference field="2" count="1" selected="false">
            <x v="3"/>
          </reference>
        </references>
      </pivotArea>
    </format>
    <format dxfId="2366">
      <pivotArea dataOnly="0" labelOnly="1" fieldPosition="0">
        <references count="5">
          <reference field="8" count="1">
            <x v="9"/>
          </reference>
          <reference field="6" count="1" selected="false">
            <x v="3"/>
          </reference>
          <reference field="5" count="1" selected="false">
            <x v="42"/>
          </reference>
          <reference field="3" count="1" selected="false">
            <x v="0"/>
          </reference>
          <reference field="2" count="1" selected="false">
            <x v="3"/>
          </reference>
        </references>
      </pivotArea>
    </format>
    <format dxfId="2367">
      <pivotArea dataOnly="0" labelOnly="1" fieldPosition="0">
        <references count="5">
          <reference field="8" count="1">
            <x v="7"/>
          </reference>
          <reference field="6" count="1" selected="false">
            <x v="2"/>
          </reference>
          <reference field="5" count="1" selected="false">
            <x v="44"/>
          </reference>
          <reference field="3" count="1" selected="false">
            <x v="0"/>
          </reference>
          <reference field="2" count="1" selected="false">
            <x v="3"/>
          </reference>
        </references>
      </pivotArea>
    </format>
    <format dxfId="2368">
      <pivotArea dataOnly="0" labelOnly="1" fieldPosition="0">
        <references count="5">
          <reference field="8" count="1">
            <x v="3"/>
          </reference>
          <reference field="6" count="1" selected="false">
            <x v="6"/>
          </reference>
          <reference field="5" count="1" selected="false">
            <x v="10"/>
          </reference>
          <reference field="3" count="1" selected="false">
            <x v="1"/>
          </reference>
          <reference field="2" count="1" selected="false">
            <x v="3"/>
          </reference>
        </references>
      </pivotArea>
    </format>
    <format dxfId="2369">
      <pivotArea dataOnly="0" labelOnly="1" fieldPosition="0">
        <references count="5">
          <reference field="8" count="1">
            <x v="12"/>
          </reference>
          <reference field="6" count="1" selected="false">
            <x v="5"/>
          </reference>
          <reference field="5" count="1" selected="false">
            <x v="27"/>
          </reference>
          <reference field="3" count="1" selected="false">
            <x v="1"/>
          </reference>
          <reference field="2" count="1" selected="false">
            <x v="3"/>
          </reference>
        </references>
      </pivotArea>
    </format>
    <format dxfId="2370">
      <pivotArea dataOnly="0" labelOnly="1" fieldPosition="0">
        <references count="5">
          <reference field="8" count="1">
            <x v="11"/>
          </reference>
          <reference field="6" count="1" selected="false">
            <x v="10"/>
          </reference>
          <reference field="5" count="1" selected="false">
            <x v="29"/>
          </reference>
          <reference field="3" count="1" selected="false">
            <x v="1"/>
          </reference>
          <reference field="2" count="1" selected="false">
            <x v="3"/>
          </reference>
        </references>
      </pivotArea>
    </format>
    <format dxfId="2371">
      <pivotArea dataOnly="0" labelOnly="1" fieldPosition="0">
        <references count="5">
          <reference field="8" count="1">
            <x v="10"/>
          </reference>
          <reference field="6" count="1" selected="false">
            <x v="9"/>
          </reference>
          <reference field="5" count="1" selected="false">
            <x v="30"/>
          </reference>
          <reference field="3" count="1" selected="false">
            <x v="1"/>
          </reference>
          <reference field="2" count="1" selected="false">
            <x v="3"/>
          </reference>
        </references>
      </pivotArea>
    </format>
    <format dxfId="2372">
      <pivotArea dataOnly="0" labelOnly="1" fieldPosition="0">
        <references count="5">
          <reference field="8" count="1">
            <x v="6"/>
          </reference>
          <reference field="6" count="1" selected="false">
            <x v="19"/>
          </reference>
          <reference field="5" count="1" selected="false">
            <x v="1"/>
          </reference>
          <reference field="3" count="1" selected="false">
            <x v="2"/>
          </reference>
          <reference field="2" count="1" selected="false">
            <x v="3"/>
          </reference>
        </references>
      </pivotArea>
    </format>
    <format dxfId="2373">
      <pivotArea dataOnly="0" labelOnly="1" fieldPosition="0">
        <references count="5">
          <reference field="8" count="1">
            <x v="92"/>
          </reference>
          <reference field="6" count="1" selected="false">
            <x v="20"/>
          </reference>
          <reference field="5" count="1" selected="false">
            <x v="4"/>
          </reference>
          <reference field="3" count="1" selected="false">
            <x v="2"/>
          </reference>
          <reference field="2" count="1" selected="false">
            <x v="3"/>
          </reference>
        </references>
      </pivotArea>
    </format>
    <format dxfId="2374">
      <pivotArea dataOnly="0" labelOnly="1" fieldPosition="0">
        <references count="5">
          <reference field="8" count="1">
            <x v="5"/>
          </reference>
          <reference field="6" count="1" selected="false">
            <x v="21"/>
          </reference>
          <reference field="5" count="1" selected="false">
            <x v="13"/>
          </reference>
          <reference field="3" count="1" selected="false">
            <x v="2"/>
          </reference>
          <reference field="2" count="1" selected="false">
            <x v="3"/>
          </reference>
        </references>
      </pivotArea>
    </format>
    <format dxfId="2375">
      <pivotArea dataOnly="0" labelOnly="1" fieldPosition="0">
        <references count="5">
          <reference field="8" count="1">
            <x v="39"/>
          </reference>
          <reference field="6" count="1" selected="false">
            <x v="21"/>
          </reference>
          <reference field="5" count="1" selected="false">
            <x v="13"/>
          </reference>
          <reference field="3" count="1" selected="false">
            <x v="2"/>
          </reference>
          <reference field="2" count="1" selected="false">
            <x v="3"/>
          </reference>
        </references>
      </pivotArea>
    </format>
    <format dxfId="2376">
      <pivotArea dataOnly="0" labelOnly="1" fieldPosition="0">
        <references count="5">
          <reference field="8" count="1">
            <x v="13"/>
          </reference>
          <reference field="6" count="1" selected="false">
            <x v="14"/>
          </reference>
          <reference field="5" count="1" selected="false">
            <x v="14"/>
          </reference>
          <reference field="3" count="1" selected="false">
            <x v="2"/>
          </reference>
          <reference field="2" count="1" selected="false">
            <x v="3"/>
          </reference>
        </references>
      </pivotArea>
    </format>
    <format dxfId="2377">
      <pivotArea dataOnly="0" labelOnly="1" fieldPosition="0">
        <references count="5">
          <reference field="8" count="1">
            <x v="90"/>
          </reference>
          <reference field="6" count="1" selected="false">
            <x v="16"/>
          </reference>
          <reference field="5" count="1" selected="false">
            <x v="32"/>
          </reference>
          <reference field="3" count="1" selected="false">
            <x v="2"/>
          </reference>
          <reference field="2" count="1" selected="false">
            <x v="3"/>
          </reference>
        </references>
      </pivotArea>
    </format>
    <format dxfId="2378">
      <pivotArea dataOnly="0" labelOnly="1" fieldPosition="0">
        <references count="5">
          <reference field="8" count="1">
            <x v="91"/>
          </reference>
          <reference field="6" count="1" selected="false">
            <x v="17"/>
          </reference>
          <reference field="5" count="1" selected="false">
            <x v="33"/>
          </reference>
          <reference field="3" count="1" selected="false">
            <x v="2"/>
          </reference>
          <reference field="2" count="1" selected="false">
            <x v="3"/>
          </reference>
        </references>
      </pivotArea>
    </format>
    <format dxfId="2379">
      <pivotArea dataOnly="0" labelOnly="1" fieldPosition="0">
        <references count="5">
          <reference field="8" count="1">
            <x v="54"/>
          </reference>
          <reference field="6" count="1" selected="false">
            <x v="1"/>
          </reference>
          <reference field="5" count="1" selected="false">
            <x v="40"/>
          </reference>
          <reference field="3" count="1" selected="false">
            <x v="0"/>
          </reference>
          <reference field="2" count="1" selected="false">
            <x v="4"/>
          </reference>
        </references>
      </pivotArea>
    </format>
    <format dxfId="2380">
      <pivotArea dataOnly="0" labelOnly="1" fieldPosition="0">
        <references count="5">
          <reference field="8" count="1">
            <x v="55"/>
          </reference>
          <reference field="6" count="1" selected="false">
            <x v="3"/>
          </reference>
          <reference field="5" count="1" selected="false">
            <x v="42"/>
          </reference>
          <reference field="3" count="1" selected="false">
            <x v="0"/>
          </reference>
          <reference field="2" count="1" selected="false">
            <x v="4"/>
          </reference>
        </references>
      </pivotArea>
    </format>
    <format dxfId="2381">
      <pivotArea dataOnly="0" labelOnly="1" fieldPosition="0">
        <references count="5">
          <reference field="8" count="1">
            <x v="53"/>
          </reference>
          <reference field="6" count="1" selected="false">
            <x v="2"/>
          </reference>
          <reference field="5" count="1" selected="false">
            <x v="44"/>
          </reference>
          <reference field="3" count="1" selected="false">
            <x v="0"/>
          </reference>
          <reference field="2" count="1" selected="false">
            <x v="4"/>
          </reference>
        </references>
      </pivotArea>
    </format>
    <format dxfId="2382">
      <pivotArea dataOnly="0" labelOnly="1" fieldPosition="0">
        <references count="5">
          <reference field="8" count="1">
            <x v="3"/>
          </reference>
          <reference field="6" count="1" selected="false">
            <x v="6"/>
          </reference>
          <reference field="5" count="1" selected="false">
            <x v="10"/>
          </reference>
          <reference field="3" count="1" selected="false">
            <x v="1"/>
          </reference>
          <reference field="2" count="1" selected="false">
            <x v="4"/>
          </reference>
        </references>
      </pivotArea>
    </format>
    <format dxfId="2383">
      <pivotArea dataOnly="0" labelOnly="1" fieldPosition="0">
        <references count="5">
          <reference field="8" count="1">
            <x v="58"/>
          </reference>
          <reference field="6" count="1" selected="false">
            <x v="13"/>
          </reference>
          <reference field="5" count="1" selected="false">
            <x v="11"/>
          </reference>
          <reference field="3" count="1" selected="false">
            <x v="1"/>
          </reference>
          <reference field="2" count="1" selected="false">
            <x v="4"/>
          </reference>
        </references>
      </pivotArea>
    </format>
    <format dxfId="2384">
      <pivotArea dataOnly="0" labelOnly="1" fieldPosition="0">
        <references count="5">
          <reference field="8" count="1">
            <x v="57"/>
          </reference>
          <reference field="6" count="1" selected="false">
            <x v="5"/>
          </reference>
          <reference field="5" count="1" selected="false">
            <x v="27"/>
          </reference>
          <reference field="3" count="1" selected="false">
            <x v="1"/>
          </reference>
          <reference field="2" count="1" selected="false">
            <x v="4"/>
          </reference>
        </references>
      </pivotArea>
    </format>
    <format dxfId="2385">
      <pivotArea dataOnly="0" labelOnly="1" fieldPosition="0">
        <references count="5">
          <reference field="8" count="1">
            <x v="24"/>
          </reference>
          <reference field="6" count="1" selected="false">
            <x v="23"/>
          </reference>
          <reference field="5" count="1" selected="false">
            <x v="1"/>
          </reference>
          <reference field="3" count="1" selected="false">
            <x v="2"/>
          </reference>
          <reference field="2" count="1" selected="false">
            <x v="4"/>
          </reference>
        </references>
      </pivotArea>
    </format>
    <format dxfId="2386">
      <pivotArea dataOnly="0" labelOnly="1" fieldPosition="0">
        <references count="5">
          <reference field="8" count="1">
            <x v="52"/>
          </reference>
          <reference field="6" count="1" selected="false">
            <x v="23"/>
          </reference>
          <reference field="5" count="1" selected="false">
            <x v="1"/>
          </reference>
          <reference field="3" count="1" selected="false">
            <x v="2"/>
          </reference>
          <reference field="2" count="1" selected="false">
            <x v="4"/>
          </reference>
        </references>
      </pivotArea>
    </format>
    <format dxfId="2387">
      <pivotArea dataOnly="0" labelOnly="1" fieldPosition="0">
        <references count="5">
          <reference field="8" count="1">
            <x v="106"/>
          </reference>
          <reference field="6" count="1" selected="false">
            <x v="20"/>
          </reference>
          <reference field="5" count="1" selected="false">
            <x v="4"/>
          </reference>
          <reference field="3" count="1" selected="false">
            <x v="2"/>
          </reference>
          <reference field="2" count="1" selected="false">
            <x v="4"/>
          </reference>
        </references>
      </pivotArea>
    </format>
    <format dxfId="2388">
      <pivotArea dataOnly="0" labelOnly="1" fieldPosition="0">
        <references count="5">
          <reference field="8" count="1">
            <x v="4"/>
          </reference>
          <reference field="6" count="1" selected="false">
            <x v="21"/>
          </reference>
          <reference field="5" count="1" selected="false">
            <x v="13"/>
          </reference>
          <reference field="3" count="1" selected="false">
            <x v="2"/>
          </reference>
          <reference field="2" count="1" selected="false">
            <x v="4"/>
          </reference>
        </references>
      </pivotArea>
    </format>
    <format dxfId="2389">
      <pivotArea dataOnly="0" labelOnly="1" fieldPosition="0">
        <references count="5">
          <reference field="8" count="1">
            <x v="105"/>
          </reference>
          <reference field="6" count="1" selected="false">
            <x v="17"/>
          </reference>
          <reference field="5" count="1" selected="false">
            <x v="33"/>
          </reference>
          <reference field="3" count="1" selected="false">
            <x v="2"/>
          </reference>
          <reference field="2" count="1" selected="false">
            <x v="4"/>
          </reference>
        </references>
      </pivotArea>
    </format>
    <format dxfId="2390">
      <pivotArea dataOnly="0" labelOnly="1" fieldPosition="0">
        <references count="5">
          <reference field="8" count="1">
            <x v="16"/>
          </reference>
          <reference field="6" count="1" selected="false">
            <x v="3"/>
          </reference>
          <reference field="5" count="1" selected="false">
            <x v="42"/>
          </reference>
          <reference field="3" count="1" selected="false">
            <x v="0"/>
          </reference>
          <reference field="2" count="1" selected="false">
            <x v="5"/>
          </reference>
        </references>
      </pivotArea>
    </format>
    <format dxfId="2391">
      <pivotArea dataOnly="0" labelOnly="1" fieldPosition="0">
        <references count="5">
          <reference field="8" count="1">
            <x v="3"/>
          </reference>
          <reference field="6" count="1" selected="false">
            <x v="6"/>
          </reference>
          <reference field="5" count="1" selected="false">
            <x v="10"/>
          </reference>
          <reference field="3" count="1" selected="false">
            <x v="1"/>
          </reference>
          <reference field="2" count="1" selected="false">
            <x v="5"/>
          </reference>
        </references>
      </pivotArea>
    </format>
    <format dxfId="2392">
      <pivotArea dataOnly="0" labelOnly="1" fieldPosition="0">
        <references count="5">
          <reference field="8" count="1">
            <x v="18"/>
          </reference>
          <reference field="6" count="1" selected="false">
            <x v="12"/>
          </reference>
          <reference field="5" count="1" selected="false">
            <x v="12"/>
          </reference>
          <reference field="3" count="1" selected="false">
            <x v="1"/>
          </reference>
          <reference field="2" count="1" selected="false">
            <x v="5"/>
          </reference>
        </references>
      </pivotArea>
    </format>
    <format dxfId="2393">
      <pivotArea dataOnly="0" labelOnly="1" fieldPosition="0">
        <references count="5">
          <reference field="8" count="1">
            <x v="23"/>
          </reference>
          <reference field="6" count="1" selected="false">
            <x v="5"/>
          </reference>
          <reference field="5" count="1" selected="false">
            <x v="27"/>
          </reference>
          <reference field="3" count="1" selected="false">
            <x v="1"/>
          </reference>
          <reference field="2" count="1" selected="false">
            <x v="5"/>
          </reference>
        </references>
      </pivotArea>
    </format>
    <format dxfId="2394">
      <pivotArea dataOnly="0" labelOnly="1" fieldPosition="0">
        <references count="5">
          <reference field="8" count="1">
            <x v="17"/>
          </reference>
          <reference field="6" count="1" selected="false">
            <x v="10"/>
          </reference>
          <reference field="5" count="1" selected="false">
            <x v="29"/>
          </reference>
          <reference field="3" count="1" selected="false">
            <x v="1"/>
          </reference>
          <reference field="2" count="1" selected="false">
            <x v="5"/>
          </reference>
        </references>
      </pivotArea>
    </format>
    <format dxfId="2395">
      <pivotArea dataOnly="0" labelOnly="1" fieldPosition="0">
        <references count="5">
          <reference field="8" count="1">
            <x v="19"/>
          </reference>
          <reference field="6" count="1" selected="false">
            <x v="19"/>
          </reference>
          <reference field="5" count="1" selected="false">
            <x v="1"/>
          </reference>
          <reference field="3" count="1" selected="false">
            <x v="2"/>
          </reference>
          <reference field="2" count="1" selected="false">
            <x v="5"/>
          </reference>
        </references>
      </pivotArea>
    </format>
    <format dxfId="2396">
      <pivotArea dataOnly="0" labelOnly="1" fieldPosition="0">
        <references count="5">
          <reference field="8" count="1">
            <x v="97"/>
          </reference>
          <reference field="6" count="1" selected="false">
            <x v="20"/>
          </reference>
          <reference field="5" count="1" selected="false">
            <x v="4"/>
          </reference>
          <reference field="3" count="1" selected="false">
            <x v="2"/>
          </reference>
          <reference field="2" count="1" selected="false">
            <x v="5"/>
          </reference>
        </references>
      </pivotArea>
    </format>
    <format dxfId="2397">
      <pivotArea dataOnly="0" labelOnly="1" fieldPosition="0">
        <references count="5">
          <reference field="8" count="1">
            <x v="95"/>
          </reference>
          <reference field="6" count="1" selected="false">
            <x v="16"/>
          </reference>
          <reference field="5" count="1" selected="false">
            <x v="32"/>
          </reference>
          <reference field="3" count="1" selected="false">
            <x v="2"/>
          </reference>
          <reference field="2" count="1" selected="false">
            <x v="5"/>
          </reference>
        </references>
      </pivotArea>
    </format>
    <format dxfId="2398">
      <pivotArea dataOnly="0" labelOnly="1" fieldPosition="0">
        <references count="5">
          <reference field="8" count="1">
            <x v="96"/>
          </reference>
          <reference field="6" count="1" selected="false">
            <x v="17"/>
          </reference>
          <reference field="5" count="1" selected="false">
            <x v="33"/>
          </reference>
          <reference field="3" count="1" selected="false">
            <x v="2"/>
          </reference>
          <reference field="2" count="1" selected="false">
            <x v="5"/>
          </reference>
        </references>
      </pivotArea>
    </format>
    <format dxfId="2399">
      <pivotArea dataOnly="0" labelOnly="1" fieldPosition="0">
        <references count="5">
          <reference field="8" count="1">
            <x v="51"/>
          </reference>
          <reference field="6" count="1" selected="false">
            <x v="4"/>
          </reference>
          <reference field="5" count="1" selected="false">
            <x v="43"/>
          </reference>
          <reference field="3" count="1" selected="false">
            <x v="0"/>
          </reference>
          <reference field="2" count="1" selected="false">
            <x v="6"/>
          </reference>
        </references>
      </pivotArea>
    </format>
    <format dxfId="2400">
      <pivotArea dataOnly="0" labelOnly="1" fieldPosition="0">
        <references count="5">
          <reference field="8" count="1">
            <x v="62"/>
          </reference>
          <reference field="6" count="1" selected="false">
            <x v="7"/>
          </reference>
          <reference field="5" count="1" selected="false">
            <x v="9"/>
          </reference>
          <reference field="3" count="1" selected="false">
            <x v="1"/>
          </reference>
          <reference field="2" count="1" selected="false">
            <x v="6"/>
          </reference>
        </references>
      </pivotArea>
    </format>
    <format dxfId="2401">
      <pivotArea dataOnly="0" labelOnly="1" fieldPosition="0">
        <references count="5">
          <reference field="8" count="1">
            <x v="60"/>
          </reference>
          <reference field="6" count="1" selected="false">
            <x v="12"/>
          </reference>
          <reference field="5" count="1" selected="false">
            <x v="12"/>
          </reference>
          <reference field="3" count="1" selected="false">
            <x v="1"/>
          </reference>
          <reference field="2" count="1" selected="false">
            <x v="6"/>
          </reference>
        </references>
      </pivotArea>
    </format>
    <format dxfId="2402">
      <pivotArea dataOnly="0" labelOnly="1" fieldPosition="0">
        <references count="5">
          <reference field="8" count="1">
            <x v="63"/>
          </reference>
          <reference field="6" count="1" selected="false">
            <x v="5"/>
          </reference>
          <reference field="5" count="1" selected="false">
            <x v="27"/>
          </reference>
          <reference field="3" count="1" selected="false">
            <x v="1"/>
          </reference>
          <reference field="2" count="1" selected="false">
            <x v="6"/>
          </reference>
        </references>
      </pivotArea>
    </format>
    <format dxfId="2403">
      <pivotArea dataOnly="0" labelOnly="1" fieldPosition="0">
        <references count="5">
          <reference field="8" count="1">
            <x v="67"/>
          </reference>
          <reference field="6" count="1" selected="false">
            <x v="8"/>
          </reference>
          <reference field="5" count="1" selected="false">
            <x v="28"/>
          </reference>
          <reference field="3" count="1" selected="false">
            <x v="1"/>
          </reference>
          <reference field="2" count="1" selected="false">
            <x v="6"/>
          </reference>
        </references>
      </pivotArea>
    </format>
    <format dxfId="2404">
      <pivotArea dataOnly="0" labelOnly="1" fieldPosition="0">
        <references count="5">
          <reference field="8" count="1">
            <x v="59"/>
          </reference>
          <reference field="6" count="1" selected="false">
            <x v="10"/>
          </reference>
          <reference field="5" count="1" selected="false">
            <x v="29"/>
          </reference>
          <reference field="3" count="1" selected="false">
            <x v="1"/>
          </reference>
          <reference field="2" count="1" selected="false">
            <x v="6"/>
          </reference>
        </references>
      </pivotArea>
    </format>
    <format dxfId="2405">
      <pivotArea dataOnly="0" labelOnly="1" fieldPosition="0">
        <references count="5">
          <reference field="8" count="1">
            <x v="0"/>
          </reference>
          <reference field="6" count="1" selected="false">
            <x v="22"/>
          </reference>
          <reference field="5" count="1" selected="false">
            <x v="7"/>
          </reference>
          <reference field="3" count="1" selected="false">
            <x v="2"/>
          </reference>
          <reference field="2" count="1" selected="false">
            <x v="6"/>
          </reference>
        </references>
      </pivotArea>
    </format>
    <format dxfId="2406">
      <pivotArea dataOnly="0" labelOnly="1" fieldPosition="0">
        <references count="5">
          <reference field="8" count="1">
            <x v="109"/>
          </reference>
          <reference field="6" count="1" selected="false">
            <x v="16"/>
          </reference>
          <reference field="5" count="1" selected="false">
            <x v="32"/>
          </reference>
          <reference field="3" count="1" selected="false">
            <x v="2"/>
          </reference>
          <reference field="2" count="1" selected="false">
            <x v="6"/>
          </reference>
        </references>
      </pivotArea>
    </format>
    <format dxfId="2407">
      <pivotArea dataOnly="0" labelOnly="1" grandRow="1" offset="C1:E1" fieldPosition="0"/>
    </format>
    <format dxfId="2408">
      <pivotArea field="5" type="button" dataOnly="0" labelOnly="1" outline="0" fieldPosition="0"/>
    </format>
    <format dxfId="2409">
      <pivotArea field="6" type="button" dataOnly="0" labelOnly="1" outline="0" fieldPosition="0"/>
    </format>
    <format dxfId="2410">
      <pivotArea field="8" type="button" dataOnly="0" labelOnly="1" outline="0" fieldPosition="0"/>
    </format>
    <format dxfId="2411">
      <pivotArea dataOnly="0" labelOnly="1" fieldPosition="0">
        <references count="3">
          <reference field="5" count="1">
            <x v="0"/>
          </reference>
          <reference field="3" count="1" selected="false">
            <x v="0"/>
          </reference>
          <reference field="2" count="1" selected="false">
            <x v="1"/>
          </reference>
        </references>
      </pivotArea>
    </format>
    <format dxfId="2412">
      <pivotArea dataOnly="0" labelOnly="1" fieldPosition="0">
        <references count="3">
          <reference field="5" count="1">
            <x v="9"/>
          </reference>
          <reference field="3" count="1" selected="false">
            <x v="1"/>
          </reference>
          <reference field="2" count="1" selected="false">
            <x v="1"/>
          </reference>
        </references>
      </pivotArea>
    </format>
    <format dxfId="2413">
      <pivotArea dataOnly="0" labelOnly="1" fieldPosition="0">
        <references count="3">
          <reference field="5" count="1">
            <x v="10"/>
          </reference>
          <reference field="3" count="1" selected="false">
            <x v="1"/>
          </reference>
          <reference field="2" count="1" selected="false">
            <x v="1"/>
          </reference>
        </references>
      </pivotArea>
    </format>
    <format dxfId="2414">
      <pivotArea dataOnly="0" labelOnly="1" fieldPosition="0">
        <references count="3">
          <reference field="5" count="1">
            <x v="29"/>
          </reference>
          <reference field="3" count="1" selected="false">
            <x v="1"/>
          </reference>
          <reference field="2" count="1" selected="false">
            <x v="1"/>
          </reference>
        </references>
      </pivotArea>
    </format>
    <format dxfId="2415">
      <pivotArea dataOnly="0" labelOnly="1" fieldPosition="0">
        <references count="3">
          <reference field="5" count="1">
            <x v="1"/>
          </reference>
          <reference field="3" count="1" selected="false">
            <x v="2"/>
          </reference>
          <reference field="2" count="1" selected="false">
            <x v="1"/>
          </reference>
        </references>
      </pivotArea>
    </format>
    <format dxfId="2416">
      <pivotArea dataOnly="0" labelOnly="1" fieldPosition="0">
        <references count="3">
          <reference field="5" count="1">
            <x v="2"/>
          </reference>
          <reference field="3" count="1" selected="false">
            <x v="2"/>
          </reference>
          <reference field="2" count="1" selected="false">
            <x v="1"/>
          </reference>
        </references>
      </pivotArea>
    </format>
    <format dxfId="2417">
      <pivotArea dataOnly="0" labelOnly="1" fieldPosition="0">
        <references count="3">
          <reference field="5" count="1">
            <x v="4"/>
          </reference>
          <reference field="3" count="1" selected="false">
            <x v="2"/>
          </reference>
          <reference field="2" count="1" selected="false">
            <x v="1"/>
          </reference>
        </references>
      </pivotArea>
    </format>
    <format dxfId="2418">
      <pivotArea dataOnly="0" labelOnly="1" fieldPosition="0">
        <references count="3">
          <reference field="5" count="1">
            <x v="7"/>
          </reference>
          <reference field="3" count="1" selected="false">
            <x v="2"/>
          </reference>
          <reference field="2" count="1" selected="false">
            <x v="1"/>
          </reference>
        </references>
      </pivotArea>
    </format>
    <format dxfId="2419">
      <pivotArea dataOnly="0" labelOnly="1" fieldPosition="0">
        <references count="3">
          <reference field="5" count="1">
            <x v="14"/>
          </reference>
          <reference field="3" count="1" selected="false">
            <x v="2"/>
          </reference>
          <reference field="2" count="1" selected="false">
            <x v="1"/>
          </reference>
        </references>
      </pivotArea>
    </format>
    <format dxfId="2420">
      <pivotArea dataOnly="0" labelOnly="1" fieldPosition="0">
        <references count="3">
          <reference field="5" count="1">
            <x v="33"/>
          </reference>
          <reference field="3" count="1" selected="false">
            <x v="2"/>
          </reference>
          <reference field="2" count="1" selected="false">
            <x v="1"/>
          </reference>
        </references>
      </pivotArea>
    </format>
    <format dxfId="2421">
      <pivotArea dataOnly="0" labelOnly="1" fieldPosition="0">
        <references count="3">
          <reference field="5" count="1">
            <x v="44"/>
          </reference>
          <reference field="3" count="1" selected="false">
            <x v="0"/>
          </reference>
          <reference field="2" count="1" selected="false">
            <x v="2"/>
          </reference>
        </references>
      </pivotArea>
    </format>
    <format dxfId="2422">
      <pivotArea dataOnly="0" labelOnly="1" fieldPosition="0">
        <references count="3">
          <reference field="5" count="1">
            <x v="10"/>
          </reference>
          <reference field="3" count="1" selected="false">
            <x v="1"/>
          </reference>
          <reference field="2" count="1" selected="false">
            <x v="2"/>
          </reference>
        </references>
      </pivotArea>
    </format>
    <format dxfId="2423">
      <pivotArea dataOnly="0" labelOnly="1" fieldPosition="0">
        <references count="3">
          <reference field="5" count="1">
            <x v="30"/>
          </reference>
          <reference field="3" count="1" selected="false">
            <x v="1"/>
          </reference>
          <reference field="2" count="1" selected="false">
            <x v="2"/>
          </reference>
        </references>
      </pivotArea>
    </format>
    <format dxfId="2424">
      <pivotArea dataOnly="0" labelOnly="1" fieldPosition="0">
        <references count="3">
          <reference field="5" count="1">
            <x v="1"/>
          </reference>
          <reference field="3" count="1" selected="false">
            <x v="2"/>
          </reference>
          <reference field="2" count="1" selected="false">
            <x v="2"/>
          </reference>
        </references>
      </pivotArea>
    </format>
    <format dxfId="2425">
      <pivotArea dataOnly="0" labelOnly="1" fieldPosition="0">
        <references count="3">
          <reference field="5" count="1">
            <x v="13"/>
          </reference>
          <reference field="3" count="1" selected="false">
            <x v="2"/>
          </reference>
          <reference field="2" count="1" selected="false">
            <x v="2"/>
          </reference>
        </references>
      </pivotArea>
    </format>
    <format dxfId="2426">
      <pivotArea dataOnly="0" labelOnly="1" fieldPosition="0">
        <references count="3">
          <reference field="5" count="1">
            <x v="40"/>
          </reference>
          <reference field="3" count="1" selected="false">
            <x v="0"/>
          </reference>
          <reference field="2" count="1" selected="false">
            <x v="3"/>
          </reference>
        </references>
      </pivotArea>
    </format>
    <format dxfId="2427">
      <pivotArea dataOnly="0" labelOnly="1" fieldPosition="0">
        <references count="3">
          <reference field="5" count="1">
            <x v="42"/>
          </reference>
          <reference field="3" count="1" selected="false">
            <x v="0"/>
          </reference>
          <reference field="2" count="1" selected="false">
            <x v="3"/>
          </reference>
        </references>
      </pivotArea>
    </format>
    <format dxfId="2428">
      <pivotArea dataOnly="0" labelOnly="1" fieldPosition="0">
        <references count="3">
          <reference field="5" count="1">
            <x v="44"/>
          </reference>
          <reference field="3" count="1" selected="false">
            <x v="0"/>
          </reference>
          <reference field="2" count="1" selected="false">
            <x v="3"/>
          </reference>
        </references>
      </pivotArea>
    </format>
    <format dxfId="2429">
      <pivotArea dataOnly="0" labelOnly="1" fieldPosition="0">
        <references count="3">
          <reference field="5" count="1">
            <x v="10"/>
          </reference>
          <reference field="3" count="1" selected="false">
            <x v="1"/>
          </reference>
          <reference field="2" count="1" selected="false">
            <x v="3"/>
          </reference>
        </references>
      </pivotArea>
    </format>
    <format dxfId="2430">
      <pivotArea dataOnly="0" labelOnly="1" fieldPosition="0">
        <references count="3">
          <reference field="5" count="1">
            <x v="27"/>
          </reference>
          <reference field="3" count="1" selected="false">
            <x v="1"/>
          </reference>
          <reference field="2" count="1" selected="false">
            <x v="3"/>
          </reference>
        </references>
      </pivotArea>
    </format>
    <format dxfId="2431">
      <pivotArea dataOnly="0" labelOnly="1" fieldPosition="0">
        <references count="3">
          <reference field="5" count="1">
            <x v="29"/>
          </reference>
          <reference field="3" count="1" selected="false">
            <x v="1"/>
          </reference>
          <reference field="2" count="1" selected="false">
            <x v="3"/>
          </reference>
        </references>
      </pivotArea>
    </format>
    <format dxfId="2432">
      <pivotArea dataOnly="0" labelOnly="1" fieldPosition="0">
        <references count="3">
          <reference field="5" count="1">
            <x v="30"/>
          </reference>
          <reference field="3" count="1" selected="false">
            <x v="1"/>
          </reference>
          <reference field="2" count="1" selected="false">
            <x v="3"/>
          </reference>
        </references>
      </pivotArea>
    </format>
    <format dxfId="2433">
      <pivotArea dataOnly="0" labelOnly="1" fieldPosition="0">
        <references count="3">
          <reference field="5" count="1">
            <x v="1"/>
          </reference>
          <reference field="3" count="1" selected="false">
            <x v="2"/>
          </reference>
          <reference field="2" count="1" selected="false">
            <x v="3"/>
          </reference>
        </references>
      </pivotArea>
    </format>
    <format dxfId="2434">
      <pivotArea dataOnly="0" labelOnly="1" fieldPosition="0">
        <references count="3">
          <reference field="5" count="1">
            <x v="4"/>
          </reference>
          <reference field="3" count="1" selected="false">
            <x v="2"/>
          </reference>
          <reference field="2" count="1" selected="false">
            <x v="3"/>
          </reference>
        </references>
      </pivotArea>
    </format>
    <format dxfId="2435">
      <pivotArea dataOnly="0" labelOnly="1" fieldPosition="0">
        <references count="3">
          <reference field="5" count="1">
            <x v="13"/>
          </reference>
          <reference field="3" count="1" selected="false">
            <x v="2"/>
          </reference>
          <reference field="2" count="1" selected="false">
            <x v="3"/>
          </reference>
        </references>
      </pivotArea>
    </format>
    <format dxfId="2436">
      <pivotArea dataOnly="0" labelOnly="1" fieldPosition="0">
        <references count="3">
          <reference field="5" count="1">
            <x v="14"/>
          </reference>
          <reference field="3" count="1" selected="false">
            <x v="2"/>
          </reference>
          <reference field="2" count="1" selected="false">
            <x v="3"/>
          </reference>
        </references>
      </pivotArea>
    </format>
    <format dxfId="2437">
      <pivotArea dataOnly="0" labelOnly="1" fieldPosition="0">
        <references count="3">
          <reference field="5" count="1">
            <x v="32"/>
          </reference>
          <reference field="3" count="1" selected="false">
            <x v="2"/>
          </reference>
          <reference field="2" count="1" selected="false">
            <x v="3"/>
          </reference>
        </references>
      </pivotArea>
    </format>
    <format dxfId="2438">
      <pivotArea dataOnly="0" labelOnly="1" fieldPosition="0">
        <references count="3">
          <reference field="5" count="1">
            <x v="33"/>
          </reference>
          <reference field="3" count="1" selected="false">
            <x v="2"/>
          </reference>
          <reference field="2" count="1" selected="false">
            <x v="3"/>
          </reference>
        </references>
      </pivotArea>
    </format>
    <format dxfId="2439">
      <pivotArea dataOnly="0" labelOnly="1" fieldPosition="0">
        <references count="3">
          <reference field="5" count="1">
            <x v="40"/>
          </reference>
          <reference field="3" count="1" selected="false">
            <x v="0"/>
          </reference>
          <reference field="2" count="1" selected="false">
            <x v="4"/>
          </reference>
        </references>
      </pivotArea>
    </format>
    <format dxfId="2440">
      <pivotArea dataOnly="0" labelOnly="1" fieldPosition="0">
        <references count="3">
          <reference field="5" count="1">
            <x v="42"/>
          </reference>
          <reference field="3" count="1" selected="false">
            <x v="0"/>
          </reference>
          <reference field="2" count="1" selected="false">
            <x v="4"/>
          </reference>
        </references>
      </pivotArea>
    </format>
    <format dxfId="2441">
      <pivotArea dataOnly="0" labelOnly="1" fieldPosition="0">
        <references count="3">
          <reference field="5" count="1">
            <x v="44"/>
          </reference>
          <reference field="3" count="1" selected="false">
            <x v="0"/>
          </reference>
          <reference field="2" count="1" selected="false">
            <x v="4"/>
          </reference>
        </references>
      </pivotArea>
    </format>
    <format dxfId="2442">
      <pivotArea dataOnly="0" labelOnly="1" fieldPosition="0">
        <references count="3">
          <reference field="5" count="1">
            <x v="10"/>
          </reference>
          <reference field="3" count="1" selected="false">
            <x v="1"/>
          </reference>
          <reference field="2" count="1" selected="false">
            <x v="4"/>
          </reference>
        </references>
      </pivotArea>
    </format>
    <format dxfId="2443">
      <pivotArea dataOnly="0" labelOnly="1" fieldPosition="0">
        <references count="3">
          <reference field="5" count="1">
            <x v="11"/>
          </reference>
          <reference field="3" count="1" selected="false">
            <x v="1"/>
          </reference>
          <reference field="2" count="1" selected="false">
            <x v="4"/>
          </reference>
        </references>
      </pivotArea>
    </format>
    <format dxfId="2444">
      <pivotArea dataOnly="0" labelOnly="1" fieldPosition="0">
        <references count="3">
          <reference field="5" count="1">
            <x v="27"/>
          </reference>
          <reference field="3" count="1" selected="false">
            <x v="1"/>
          </reference>
          <reference field="2" count="1" selected="false">
            <x v="4"/>
          </reference>
        </references>
      </pivotArea>
    </format>
    <format dxfId="2445">
      <pivotArea dataOnly="0" labelOnly="1" fieldPosition="0">
        <references count="3">
          <reference field="5" count="1">
            <x v="1"/>
          </reference>
          <reference field="3" count="1" selected="false">
            <x v="2"/>
          </reference>
          <reference field="2" count="1" selected="false">
            <x v="4"/>
          </reference>
        </references>
      </pivotArea>
    </format>
    <format dxfId="2446">
      <pivotArea dataOnly="0" labelOnly="1" fieldPosition="0">
        <references count="3">
          <reference field="5" count="1">
            <x v="4"/>
          </reference>
          <reference field="3" count="1" selected="false">
            <x v="2"/>
          </reference>
          <reference field="2" count="1" selected="false">
            <x v="4"/>
          </reference>
        </references>
      </pivotArea>
    </format>
    <format dxfId="2447">
      <pivotArea dataOnly="0" labelOnly="1" fieldPosition="0">
        <references count="3">
          <reference field="5" count="1">
            <x v="13"/>
          </reference>
          <reference field="3" count="1" selected="false">
            <x v="2"/>
          </reference>
          <reference field="2" count="1" selected="false">
            <x v="4"/>
          </reference>
        </references>
      </pivotArea>
    </format>
    <format dxfId="2448">
      <pivotArea dataOnly="0" labelOnly="1" fieldPosition="0">
        <references count="3">
          <reference field="5" count="1">
            <x v="33"/>
          </reference>
          <reference field="3" count="1" selected="false">
            <x v="2"/>
          </reference>
          <reference field="2" count="1" selected="false">
            <x v="4"/>
          </reference>
        </references>
      </pivotArea>
    </format>
    <format dxfId="2449">
      <pivotArea dataOnly="0" labelOnly="1" fieldPosition="0">
        <references count="3">
          <reference field="5" count="1">
            <x v="42"/>
          </reference>
          <reference field="3" count="1" selected="false">
            <x v="0"/>
          </reference>
          <reference field="2" count="1" selected="false">
            <x v="5"/>
          </reference>
        </references>
      </pivotArea>
    </format>
    <format dxfId="2450">
      <pivotArea dataOnly="0" labelOnly="1" fieldPosition="0">
        <references count="3">
          <reference field="5" count="1">
            <x v="10"/>
          </reference>
          <reference field="3" count="1" selected="false">
            <x v="1"/>
          </reference>
          <reference field="2" count="1" selected="false">
            <x v="5"/>
          </reference>
        </references>
      </pivotArea>
    </format>
    <format dxfId="2451">
      <pivotArea dataOnly="0" labelOnly="1" fieldPosition="0">
        <references count="3">
          <reference field="5" count="1">
            <x v="12"/>
          </reference>
          <reference field="3" count="1" selected="false">
            <x v="1"/>
          </reference>
          <reference field="2" count="1" selected="false">
            <x v="5"/>
          </reference>
        </references>
      </pivotArea>
    </format>
    <format dxfId="2452">
      <pivotArea dataOnly="0" labelOnly="1" fieldPosition="0">
        <references count="3">
          <reference field="5" count="1">
            <x v="27"/>
          </reference>
          <reference field="3" count="1" selected="false">
            <x v="1"/>
          </reference>
          <reference field="2" count="1" selected="false">
            <x v="5"/>
          </reference>
        </references>
      </pivotArea>
    </format>
    <format dxfId="2453">
      <pivotArea dataOnly="0" labelOnly="1" fieldPosition="0">
        <references count="3">
          <reference field="5" count="1">
            <x v="29"/>
          </reference>
          <reference field="3" count="1" selected="false">
            <x v="1"/>
          </reference>
          <reference field="2" count="1" selected="false">
            <x v="5"/>
          </reference>
        </references>
      </pivotArea>
    </format>
    <format dxfId="2454">
      <pivotArea dataOnly="0" labelOnly="1" fieldPosition="0">
        <references count="3">
          <reference field="5" count="1">
            <x v="1"/>
          </reference>
          <reference field="3" count="1" selected="false">
            <x v="2"/>
          </reference>
          <reference field="2" count="1" selected="false">
            <x v="5"/>
          </reference>
        </references>
      </pivotArea>
    </format>
    <format dxfId="2455">
      <pivotArea dataOnly="0" labelOnly="1" fieldPosition="0">
        <references count="3">
          <reference field="5" count="1">
            <x v="4"/>
          </reference>
          <reference field="3" count="1" selected="false">
            <x v="2"/>
          </reference>
          <reference field="2" count="1" selected="false">
            <x v="5"/>
          </reference>
        </references>
      </pivotArea>
    </format>
    <format dxfId="2456">
      <pivotArea dataOnly="0" labelOnly="1" fieldPosition="0">
        <references count="3">
          <reference field="5" count="1">
            <x v="32"/>
          </reference>
          <reference field="3" count="1" selected="false">
            <x v="2"/>
          </reference>
          <reference field="2" count="1" selected="false">
            <x v="5"/>
          </reference>
        </references>
      </pivotArea>
    </format>
    <format dxfId="2457">
      <pivotArea dataOnly="0" labelOnly="1" fieldPosition="0">
        <references count="3">
          <reference field="5" count="1">
            <x v="33"/>
          </reference>
          <reference field="3" count="1" selected="false">
            <x v="2"/>
          </reference>
          <reference field="2" count="1" selected="false">
            <x v="5"/>
          </reference>
        </references>
      </pivotArea>
    </format>
    <format dxfId="2458">
      <pivotArea dataOnly="0" labelOnly="1" fieldPosition="0">
        <references count="3">
          <reference field="5" count="1">
            <x v="43"/>
          </reference>
          <reference field="3" count="1" selected="false">
            <x v="0"/>
          </reference>
          <reference field="2" count="1" selected="false">
            <x v="6"/>
          </reference>
        </references>
      </pivotArea>
    </format>
    <format dxfId="2459">
      <pivotArea dataOnly="0" labelOnly="1" fieldPosition="0">
        <references count="3">
          <reference field="5" count="1">
            <x v="9"/>
          </reference>
          <reference field="3" count="1" selected="false">
            <x v="1"/>
          </reference>
          <reference field="2" count="1" selected="false">
            <x v="6"/>
          </reference>
        </references>
      </pivotArea>
    </format>
    <format dxfId="2460">
      <pivotArea dataOnly="0" labelOnly="1" fieldPosition="0">
        <references count="3">
          <reference field="5" count="1">
            <x v="12"/>
          </reference>
          <reference field="3" count="1" selected="false">
            <x v="1"/>
          </reference>
          <reference field="2" count="1" selected="false">
            <x v="6"/>
          </reference>
        </references>
      </pivotArea>
    </format>
    <format dxfId="2461">
      <pivotArea dataOnly="0" labelOnly="1" fieldPosition="0">
        <references count="3">
          <reference field="5" count="1">
            <x v="27"/>
          </reference>
          <reference field="3" count="1" selected="false">
            <x v="1"/>
          </reference>
          <reference field="2" count="1" selected="false">
            <x v="6"/>
          </reference>
        </references>
      </pivotArea>
    </format>
    <format dxfId="2462">
      <pivotArea dataOnly="0" labelOnly="1" fieldPosition="0">
        <references count="3">
          <reference field="5" count="1">
            <x v="28"/>
          </reference>
          <reference field="3" count="1" selected="false">
            <x v="1"/>
          </reference>
          <reference field="2" count="1" selected="false">
            <x v="6"/>
          </reference>
        </references>
      </pivotArea>
    </format>
    <format dxfId="2463">
      <pivotArea dataOnly="0" labelOnly="1" fieldPosition="0">
        <references count="3">
          <reference field="5" count="1">
            <x v="29"/>
          </reference>
          <reference field="3" count="1" selected="false">
            <x v="1"/>
          </reference>
          <reference field="2" count="1" selected="false">
            <x v="6"/>
          </reference>
        </references>
      </pivotArea>
    </format>
    <format dxfId="2464">
      <pivotArea dataOnly="0" labelOnly="1" fieldPosition="0">
        <references count="3">
          <reference field="5" count="1">
            <x v="7"/>
          </reference>
          <reference field="3" count="1" selected="false">
            <x v="2"/>
          </reference>
          <reference field="2" count="1" selected="false">
            <x v="6"/>
          </reference>
        </references>
      </pivotArea>
    </format>
    <format dxfId="2465">
      <pivotArea dataOnly="0" labelOnly="1" fieldPosition="0">
        <references count="3">
          <reference field="5" count="1">
            <x v="32"/>
          </reference>
          <reference field="3" count="1" selected="false">
            <x v="2"/>
          </reference>
          <reference field="2" count="1" selected="false">
            <x v="6"/>
          </reference>
        </references>
      </pivotArea>
    </format>
    <format dxfId="2466">
      <pivotArea dataOnly="0" labelOnly="1" fieldPosition="0">
        <references count="4">
          <reference field="6" count="1">
            <x v="0"/>
          </reference>
          <reference field="5" count="1" selected="false">
            <x v="0"/>
          </reference>
          <reference field="3" count="1" selected="false">
            <x v="0"/>
          </reference>
          <reference field="2" count="1" selected="false">
            <x v="1"/>
          </reference>
        </references>
      </pivotArea>
    </format>
    <format dxfId="2467">
      <pivotArea dataOnly="0" labelOnly="1" fieldPosition="0">
        <references count="4">
          <reference field="6" count="1">
            <x v="7"/>
          </reference>
          <reference field="5" count="1" selected="false">
            <x v="9"/>
          </reference>
          <reference field="3" count="1" selected="false">
            <x v="1"/>
          </reference>
          <reference field="2" count="1" selected="false">
            <x v="1"/>
          </reference>
        </references>
      </pivotArea>
    </format>
    <format dxfId="2468">
      <pivotArea dataOnly="0" labelOnly="1" fieldPosition="0">
        <references count="4">
          <reference field="6" count="1">
            <x v="6"/>
          </reference>
          <reference field="5" count="1" selected="false">
            <x v="10"/>
          </reference>
          <reference field="3" count="1" selected="false">
            <x v="1"/>
          </reference>
          <reference field="2" count="1" selected="false">
            <x v="1"/>
          </reference>
        </references>
      </pivotArea>
    </format>
    <format dxfId="2469">
      <pivotArea dataOnly="0" labelOnly="1" fieldPosition="0">
        <references count="4">
          <reference field="6" count="1">
            <x v="10"/>
          </reference>
          <reference field="5" count="1" selected="false">
            <x v="29"/>
          </reference>
          <reference field="3" count="1" selected="false">
            <x v="1"/>
          </reference>
          <reference field="2" count="1" selected="false">
            <x v="1"/>
          </reference>
        </references>
      </pivotArea>
    </format>
    <format dxfId="2470">
      <pivotArea dataOnly="0" labelOnly="1" fieldPosition="0">
        <references count="4">
          <reference field="6" count="1">
            <x v="19"/>
          </reference>
          <reference field="5" count="1" selected="false">
            <x v="1"/>
          </reference>
          <reference field="3" count="1" selected="false">
            <x v="2"/>
          </reference>
          <reference field="2" count="1" selected="false">
            <x v="1"/>
          </reference>
        </references>
      </pivotArea>
    </format>
    <format dxfId="2471">
      <pivotArea dataOnly="0" labelOnly="1" fieldPosition="0">
        <references count="4">
          <reference field="6" count="1">
            <x v="23"/>
          </reference>
          <reference field="5" count="1" selected="false">
            <x v="2"/>
          </reference>
          <reference field="3" count="1" selected="false">
            <x v="2"/>
          </reference>
          <reference field="2" count="1" selected="false">
            <x v="1"/>
          </reference>
        </references>
      </pivotArea>
    </format>
    <format dxfId="2472">
      <pivotArea dataOnly="0" labelOnly="1" fieldPosition="0">
        <references count="4">
          <reference field="6" count="1">
            <x v="20"/>
          </reference>
          <reference field="5" count="1" selected="false">
            <x v="4"/>
          </reference>
          <reference field="3" count="1" selected="false">
            <x v="2"/>
          </reference>
          <reference field="2" count="1" selected="false">
            <x v="1"/>
          </reference>
        </references>
      </pivotArea>
    </format>
    <format dxfId="2473">
      <pivotArea dataOnly="0" labelOnly="1" fieldPosition="0">
        <references count="4">
          <reference field="6" count="1">
            <x v="22"/>
          </reference>
          <reference field="5" count="1" selected="false">
            <x v="7"/>
          </reference>
          <reference field="3" count="1" selected="false">
            <x v="2"/>
          </reference>
          <reference field="2" count="1" selected="false">
            <x v="1"/>
          </reference>
        </references>
      </pivotArea>
    </format>
    <format dxfId="2474">
      <pivotArea dataOnly="0" labelOnly="1" fieldPosition="0">
        <references count="4">
          <reference field="6" count="1">
            <x v="14"/>
          </reference>
          <reference field="5" count="1" selected="false">
            <x v="14"/>
          </reference>
          <reference field="3" count="1" selected="false">
            <x v="2"/>
          </reference>
          <reference field="2" count="1" selected="false">
            <x v="1"/>
          </reference>
        </references>
      </pivotArea>
    </format>
    <format dxfId="2475">
      <pivotArea dataOnly="0" labelOnly="1" fieldPosition="0">
        <references count="4">
          <reference field="6" count="1">
            <x v="17"/>
          </reference>
          <reference field="5" count="1" selected="false">
            <x v="33"/>
          </reference>
          <reference field="3" count="1" selected="false">
            <x v="2"/>
          </reference>
          <reference field="2" count="1" selected="false">
            <x v="1"/>
          </reference>
        </references>
      </pivotArea>
    </format>
    <format dxfId="2476">
      <pivotArea dataOnly="0" labelOnly="1" fieldPosition="0">
        <references count="4">
          <reference field="6" count="1">
            <x v="2"/>
          </reference>
          <reference field="5" count="1" selected="false">
            <x v="44"/>
          </reference>
          <reference field="3" count="1" selected="false">
            <x v="0"/>
          </reference>
          <reference field="2" count="1" selected="false">
            <x v="2"/>
          </reference>
        </references>
      </pivotArea>
    </format>
    <format dxfId="2477">
      <pivotArea dataOnly="0" labelOnly="1" fieldPosition="0">
        <references count="4">
          <reference field="6" count="1">
            <x v="6"/>
          </reference>
          <reference field="5" count="1" selected="false">
            <x v="10"/>
          </reference>
          <reference field="3" count="1" selected="false">
            <x v="1"/>
          </reference>
          <reference field="2" count="1" selected="false">
            <x v="2"/>
          </reference>
        </references>
      </pivotArea>
    </format>
    <format dxfId="2478">
      <pivotArea dataOnly="0" labelOnly="1" fieldPosition="0">
        <references count="4">
          <reference field="6" count="1">
            <x v="9"/>
          </reference>
          <reference field="5" count="1" selected="false">
            <x v="30"/>
          </reference>
          <reference field="3" count="1" selected="false">
            <x v="1"/>
          </reference>
          <reference field="2" count="1" selected="false">
            <x v="2"/>
          </reference>
        </references>
      </pivotArea>
    </format>
    <format dxfId="2479">
      <pivotArea dataOnly="0" labelOnly="1" fieldPosition="0">
        <references count="4">
          <reference field="6" count="1">
            <x v="19"/>
          </reference>
          <reference field="5" count="1" selected="false">
            <x v="1"/>
          </reference>
          <reference field="3" count="1" selected="false">
            <x v="2"/>
          </reference>
          <reference field="2" count="1" selected="false">
            <x v="2"/>
          </reference>
        </references>
      </pivotArea>
    </format>
    <format dxfId="2480">
      <pivotArea dataOnly="0" labelOnly="1" fieldPosition="0">
        <references count="4">
          <reference field="6" count="1">
            <x v="21"/>
          </reference>
          <reference field="5" count="1" selected="false">
            <x v="13"/>
          </reference>
          <reference field="3" count="1" selected="false">
            <x v="2"/>
          </reference>
          <reference field="2" count="1" selected="false">
            <x v="2"/>
          </reference>
        </references>
      </pivotArea>
    </format>
    <format dxfId="2481">
      <pivotArea dataOnly="0" labelOnly="1" fieldPosition="0">
        <references count="4">
          <reference field="6" count="1">
            <x v="1"/>
          </reference>
          <reference field="5" count="1" selected="false">
            <x v="40"/>
          </reference>
          <reference field="3" count="1" selected="false">
            <x v="0"/>
          </reference>
          <reference field="2" count="1" selected="false">
            <x v="3"/>
          </reference>
        </references>
      </pivotArea>
    </format>
    <format dxfId="2482">
      <pivotArea dataOnly="0" labelOnly="1" fieldPosition="0">
        <references count="4">
          <reference field="6" count="1">
            <x v="3"/>
          </reference>
          <reference field="5" count="1" selected="false">
            <x v="42"/>
          </reference>
          <reference field="3" count="1" selected="false">
            <x v="0"/>
          </reference>
          <reference field="2" count="1" selected="false">
            <x v="3"/>
          </reference>
        </references>
      </pivotArea>
    </format>
    <format dxfId="2483">
      <pivotArea dataOnly="0" labelOnly="1" fieldPosition="0">
        <references count="4">
          <reference field="6" count="1">
            <x v="2"/>
          </reference>
          <reference field="5" count="1" selected="false">
            <x v="44"/>
          </reference>
          <reference field="3" count="1" selected="false">
            <x v="0"/>
          </reference>
          <reference field="2" count="1" selected="false">
            <x v="3"/>
          </reference>
        </references>
      </pivotArea>
    </format>
    <format dxfId="2484">
      <pivotArea dataOnly="0" labelOnly="1" fieldPosition="0">
        <references count="4">
          <reference field="6" count="1">
            <x v="6"/>
          </reference>
          <reference field="5" count="1" selected="false">
            <x v="10"/>
          </reference>
          <reference field="3" count="1" selected="false">
            <x v="1"/>
          </reference>
          <reference field="2" count="1" selected="false">
            <x v="3"/>
          </reference>
        </references>
      </pivotArea>
    </format>
    <format dxfId="2485">
      <pivotArea dataOnly="0" labelOnly="1" fieldPosition="0">
        <references count="4">
          <reference field="6" count="1">
            <x v="5"/>
          </reference>
          <reference field="5" count="1" selected="false">
            <x v="27"/>
          </reference>
          <reference field="3" count="1" selected="false">
            <x v="1"/>
          </reference>
          <reference field="2" count="1" selected="false">
            <x v="3"/>
          </reference>
        </references>
      </pivotArea>
    </format>
    <format dxfId="2486">
      <pivotArea dataOnly="0" labelOnly="1" fieldPosition="0">
        <references count="4">
          <reference field="6" count="1">
            <x v="10"/>
          </reference>
          <reference field="5" count="1" selected="false">
            <x v="29"/>
          </reference>
          <reference field="3" count="1" selected="false">
            <x v="1"/>
          </reference>
          <reference field="2" count="1" selected="false">
            <x v="3"/>
          </reference>
        </references>
      </pivotArea>
    </format>
    <format dxfId="2487">
      <pivotArea dataOnly="0" labelOnly="1" fieldPosition="0">
        <references count="4">
          <reference field="6" count="1">
            <x v="9"/>
          </reference>
          <reference field="5" count="1" selected="false">
            <x v="30"/>
          </reference>
          <reference field="3" count="1" selected="false">
            <x v="1"/>
          </reference>
          <reference field="2" count="1" selected="false">
            <x v="3"/>
          </reference>
        </references>
      </pivotArea>
    </format>
    <format dxfId="2488">
      <pivotArea dataOnly="0" labelOnly="1" fieldPosition="0">
        <references count="4">
          <reference field="6" count="1">
            <x v="19"/>
          </reference>
          <reference field="5" count="1" selected="false">
            <x v="1"/>
          </reference>
          <reference field="3" count="1" selected="false">
            <x v="2"/>
          </reference>
          <reference field="2" count="1" selected="false">
            <x v="3"/>
          </reference>
        </references>
      </pivotArea>
    </format>
    <format dxfId="2489">
      <pivotArea dataOnly="0" labelOnly="1" fieldPosition="0">
        <references count="4">
          <reference field="6" count="1">
            <x v="20"/>
          </reference>
          <reference field="5" count="1" selected="false">
            <x v="4"/>
          </reference>
          <reference field="3" count="1" selected="false">
            <x v="2"/>
          </reference>
          <reference field="2" count="1" selected="false">
            <x v="3"/>
          </reference>
        </references>
      </pivotArea>
    </format>
    <format dxfId="2490">
      <pivotArea dataOnly="0" labelOnly="1" fieldPosition="0">
        <references count="4">
          <reference field="6" count="1">
            <x v="21"/>
          </reference>
          <reference field="5" count="1" selected="false">
            <x v="13"/>
          </reference>
          <reference field="3" count="1" selected="false">
            <x v="2"/>
          </reference>
          <reference field="2" count="1" selected="false">
            <x v="3"/>
          </reference>
        </references>
      </pivotArea>
    </format>
    <format dxfId="2491">
      <pivotArea dataOnly="0" labelOnly="1" fieldPosition="0">
        <references count="4">
          <reference field="6" count="1">
            <x v="14"/>
          </reference>
          <reference field="5" count="1" selected="false">
            <x v="14"/>
          </reference>
          <reference field="3" count="1" selected="false">
            <x v="2"/>
          </reference>
          <reference field="2" count="1" selected="false">
            <x v="3"/>
          </reference>
        </references>
      </pivotArea>
    </format>
    <format dxfId="2492">
      <pivotArea dataOnly="0" labelOnly="1" fieldPosition="0">
        <references count="4">
          <reference field="6" count="1">
            <x v="16"/>
          </reference>
          <reference field="5" count="1" selected="false">
            <x v="32"/>
          </reference>
          <reference field="3" count="1" selected="false">
            <x v="2"/>
          </reference>
          <reference field="2" count="1" selected="false">
            <x v="3"/>
          </reference>
        </references>
      </pivotArea>
    </format>
    <format dxfId="2493">
      <pivotArea dataOnly="0" labelOnly="1" fieldPosition="0">
        <references count="4">
          <reference field="6" count="1">
            <x v="17"/>
          </reference>
          <reference field="5" count="1" selected="false">
            <x v="33"/>
          </reference>
          <reference field="3" count="1" selected="false">
            <x v="2"/>
          </reference>
          <reference field="2" count="1" selected="false">
            <x v="3"/>
          </reference>
        </references>
      </pivotArea>
    </format>
    <format dxfId="2494">
      <pivotArea dataOnly="0" labelOnly="1" fieldPosition="0">
        <references count="4">
          <reference field="6" count="1">
            <x v="1"/>
          </reference>
          <reference field="5" count="1" selected="false">
            <x v="40"/>
          </reference>
          <reference field="3" count="1" selected="false">
            <x v="0"/>
          </reference>
          <reference field="2" count="1" selected="false">
            <x v="4"/>
          </reference>
        </references>
      </pivotArea>
    </format>
    <format dxfId="2495">
      <pivotArea dataOnly="0" labelOnly="1" fieldPosition="0">
        <references count="4">
          <reference field="6" count="1">
            <x v="3"/>
          </reference>
          <reference field="5" count="1" selected="false">
            <x v="42"/>
          </reference>
          <reference field="3" count="1" selected="false">
            <x v="0"/>
          </reference>
          <reference field="2" count="1" selected="false">
            <x v="4"/>
          </reference>
        </references>
      </pivotArea>
    </format>
    <format dxfId="2496">
      <pivotArea dataOnly="0" labelOnly="1" fieldPosition="0">
        <references count="4">
          <reference field="6" count="1">
            <x v="2"/>
          </reference>
          <reference field="5" count="1" selected="false">
            <x v="44"/>
          </reference>
          <reference field="3" count="1" selected="false">
            <x v="0"/>
          </reference>
          <reference field="2" count="1" selected="false">
            <x v="4"/>
          </reference>
        </references>
      </pivotArea>
    </format>
    <format dxfId="2497">
      <pivotArea dataOnly="0" labelOnly="1" fieldPosition="0">
        <references count="4">
          <reference field="6" count="1">
            <x v="6"/>
          </reference>
          <reference field="5" count="1" selected="false">
            <x v="10"/>
          </reference>
          <reference field="3" count="1" selected="false">
            <x v="1"/>
          </reference>
          <reference field="2" count="1" selected="false">
            <x v="4"/>
          </reference>
        </references>
      </pivotArea>
    </format>
    <format dxfId="2498">
      <pivotArea dataOnly="0" labelOnly="1" fieldPosition="0">
        <references count="4">
          <reference field="6" count="1">
            <x v="13"/>
          </reference>
          <reference field="5" count="1" selected="false">
            <x v="11"/>
          </reference>
          <reference field="3" count="1" selected="false">
            <x v="1"/>
          </reference>
          <reference field="2" count="1" selected="false">
            <x v="4"/>
          </reference>
        </references>
      </pivotArea>
    </format>
    <format dxfId="2499">
      <pivotArea dataOnly="0" labelOnly="1" fieldPosition="0">
        <references count="4">
          <reference field="6" count="1">
            <x v="5"/>
          </reference>
          <reference field="5" count="1" selected="false">
            <x v="27"/>
          </reference>
          <reference field="3" count="1" selected="false">
            <x v="1"/>
          </reference>
          <reference field="2" count="1" selected="false">
            <x v="4"/>
          </reference>
        </references>
      </pivotArea>
    </format>
    <format dxfId="2500">
      <pivotArea dataOnly="0" labelOnly="1" fieldPosition="0">
        <references count="4">
          <reference field="6" count="1">
            <x v="23"/>
          </reference>
          <reference field="5" count="1" selected="false">
            <x v="1"/>
          </reference>
          <reference field="3" count="1" selected="false">
            <x v="2"/>
          </reference>
          <reference field="2" count="1" selected="false">
            <x v="4"/>
          </reference>
        </references>
      </pivotArea>
    </format>
    <format dxfId="2501">
      <pivotArea dataOnly="0" labelOnly="1" fieldPosition="0">
        <references count="4">
          <reference field="6" count="1">
            <x v="20"/>
          </reference>
          <reference field="5" count="1" selected="false">
            <x v="4"/>
          </reference>
          <reference field="3" count="1" selected="false">
            <x v="2"/>
          </reference>
          <reference field="2" count="1" selected="false">
            <x v="4"/>
          </reference>
        </references>
      </pivotArea>
    </format>
    <format dxfId="2502">
      <pivotArea dataOnly="0" labelOnly="1" fieldPosition="0">
        <references count="4">
          <reference field="6" count="1">
            <x v="21"/>
          </reference>
          <reference field="5" count="1" selected="false">
            <x v="13"/>
          </reference>
          <reference field="3" count="1" selected="false">
            <x v="2"/>
          </reference>
          <reference field="2" count="1" selected="false">
            <x v="4"/>
          </reference>
        </references>
      </pivotArea>
    </format>
    <format dxfId="2503">
      <pivotArea dataOnly="0" labelOnly="1" fieldPosition="0">
        <references count="4">
          <reference field="6" count="1">
            <x v="17"/>
          </reference>
          <reference field="5" count="1" selected="false">
            <x v="33"/>
          </reference>
          <reference field="3" count="1" selected="false">
            <x v="2"/>
          </reference>
          <reference field="2" count="1" selected="false">
            <x v="4"/>
          </reference>
        </references>
      </pivotArea>
    </format>
    <format dxfId="2504">
      <pivotArea dataOnly="0" labelOnly="1" fieldPosition="0">
        <references count="4">
          <reference field="6" count="1">
            <x v="3"/>
          </reference>
          <reference field="5" count="1" selected="false">
            <x v="42"/>
          </reference>
          <reference field="3" count="1" selected="false">
            <x v="0"/>
          </reference>
          <reference field="2" count="1" selected="false">
            <x v="5"/>
          </reference>
        </references>
      </pivotArea>
    </format>
    <format dxfId="2505">
      <pivotArea dataOnly="0" labelOnly="1" fieldPosition="0">
        <references count="4">
          <reference field="6" count="1">
            <x v="6"/>
          </reference>
          <reference field="5" count="1" selected="false">
            <x v="10"/>
          </reference>
          <reference field="3" count="1" selected="false">
            <x v="1"/>
          </reference>
          <reference field="2" count="1" selected="false">
            <x v="5"/>
          </reference>
        </references>
      </pivotArea>
    </format>
    <format dxfId="2506">
      <pivotArea dataOnly="0" labelOnly="1" fieldPosition="0">
        <references count="4">
          <reference field="6" count="1">
            <x v="12"/>
          </reference>
          <reference field="5" count="1" selected="false">
            <x v="12"/>
          </reference>
          <reference field="3" count="1" selected="false">
            <x v="1"/>
          </reference>
          <reference field="2" count="1" selected="false">
            <x v="5"/>
          </reference>
        </references>
      </pivotArea>
    </format>
    <format dxfId="2507">
      <pivotArea dataOnly="0" labelOnly="1" fieldPosition="0">
        <references count="4">
          <reference field="6" count="1">
            <x v="5"/>
          </reference>
          <reference field="5" count="1" selected="false">
            <x v="27"/>
          </reference>
          <reference field="3" count="1" selected="false">
            <x v="1"/>
          </reference>
          <reference field="2" count="1" selected="false">
            <x v="5"/>
          </reference>
        </references>
      </pivotArea>
    </format>
    <format dxfId="2508">
      <pivotArea dataOnly="0" labelOnly="1" fieldPosition="0">
        <references count="4">
          <reference field="6" count="1">
            <x v="10"/>
          </reference>
          <reference field="5" count="1" selected="false">
            <x v="29"/>
          </reference>
          <reference field="3" count="1" selected="false">
            <x v="1"/>
          </reference>
          <reference field="2" count="1" selected="false">
            <x v="5"/>
          </reference>
        </references>
      </pivotArea>
    </format>
    <format dxfId="2509">
      <pivotArea dataOnly="0" labelOnly="1" fieldPosition="0">
        <references count="4">
          <reference field="6" count="1">
            <x v="19"/>
          </reference>
          <reference field="5" count="1" selected="false">
            <x v="1"/>
          </reference>
          <reference field="3" count="1" selected="false">
            <x v="2"/>
          </reference>
          <reference field="2" count="1" selected="false">
            <x v="5"/>
          </reference>
        </references>
      </pivotArea>
    </format>
    <format dxfId="2510">
      <pivotArea dataOnly="0" labelOnly="1" fieldPosition="0">
        <references count="4">
          <reference field="6" count="1">
            <x v="20"/>
          </reference>
          <reference field="5" count="1" selected="false">
            <x v="4"/>
          </reference>
          <reference field="3" count="1" selected="false">
            <x v="2"/>
          </reference>
          <reference field="2" count="1" selected="false">
            <x v="5"/>
          </reference>
        </references>
      </pivotArea>
    </format>
    <format dxfId="2511">
      <pivotArea dataOnly="0" labelOnly="1" fieldPosition="0">
        <references count="4">
          <reference field="6" count="1">
            <x v="16"/>
          </reference>
          <reference field="5" count="1" selected="false">
            <x v="32"/>
          </reference>
          <reference field="3" count="1" selected="false">
            <x v="2"/>
          </reference>
          <reference field="2" count="1" selected="false">
            <x v="5"/>
          </reference>
        </references>
      </pivotArea>
    </format>
    <format dxfId="2512">
      <pivotArea dataOnly="0" labelOnly="1" fieldPosition="0">
        <references count="4">
          <reference field="6" count="1">
            <x v="17"/>
          </reference>
          <reference field="5" count="1" selected="false">
            <x v="33"/>
          </reference>
          <reference field="3" count="1" selected="false">
            <x v="2"/>
          </reference>
          <reference field="2" count="1" selected="false">
            <x v="5"/>
          </reference>
        </references>
      </pivotArea>
    </format>
    <format dxfId="2513">
      <pivotArea dataOnly="0" labelOnly="1" fieldPosition="0">
        <references count="4">
          <reference field="6" count="1">
            <x v="4"/>
          </reference>
          <reference field="5" count="1" selected="false">
            <x v="43"/>
          </reference>
          <reference field="3" count="1" selected="false">
            <x v="0"/>
          </reference>
          <reference field="2" count="1" selected="false">
            <x v="6"/>
          </reference>
        </references>
      </pivotArea>
    </format>
    <format dxfId="2514">
      <pivotArea dataOnly="0" labelOnly="1" fieldPosition="0">
        <references count="4">
          <reference field="6" count="1">
            <x v="7"/>
          </reference>
          <reference field="5" count="1" selected="false">
            <x v="9"/>
          </reference>
          <reference field="3" count="1" selected="false">
            <x v="1"/>
          </reference>
          <reference field="2" count="1" selected="false">
            <x v="6"/>
          </reference>
        </references>
      </pivotArea>
    </format>
    <format dxfId="2515">
      <pivotArea dataOnly="0" labelOnly="1" fieldPosition="0">
        <references count="4">
          <reference field="6" count="1">
            <x v="12"/>
          </reference>
          <reference field="5" count="1" selected="false">
            <x v="12"/>
          </reference>
          <reference field="3" count="1" selected="false">
            <x v="1"/>
          </reference>
          <reference field="2" count="1" selected="false">
            <x v="6"/>
          </reference>
        </references>
      </pivotArea>
    </format>
    <format dxfId="2516">
      <pivotArea dataOnly="0" labelOnly="1" fieldPosition="0">
        <references count="4">
          <reference field="6" count="1">
            <x v="5"/>
          </reference>
          <reference field="5" count="1" selected="false">
            <x v="27"/>
          </reference>
          <reference field="3" count="1" selected="false">
            <x v="1"/>
          </reference>
          <reference field="2" count="1" selected="false">
            <x v="6"/>
          </reference>
        </references>
      </pivotArea>
    </format>
    <format dxfId="2517">
      <pivotArea dataOnly="0" labelOnly="1" fieldPosition="0">
        <references count="4">
          <reference field="6" count="1">
            <x v="8"/>
          </reference>
          <reference field="5" count="1" selected="false">
            <x v="28"/>
          </reference>
          <reference field="3" count="1" selected="false">
            <x v="1"/>
          </reference>
          <reference field="2" count="1" selected="false">
            <x v="6"/>
          </reference>
        </references>
      </pivotArea>
    </format>
    <format dxfId="2518">
      <pivotArea dataOnly="0" labelOnly="1" fieldPosition="0">
        <references count="4">
          <reference field="6" count="1">
            <x v="10"/>
          </reference>
          <reference field="5" count="1" selected="false">
            <x v="29"/>
          </reference>
          <reference field="3" count="1" selected="false">
            <x v="1"/>
          </reference>
          <reference field="2" count="1" selected="false">
            <x v="6"/>
          </reference>
        </references>
      </pivotArea>
    </format>
    <format dxfId="2519">
      <pivotArea dataOnly="0" labelOnly="1" fieldPosition="0">
        <references count="4">
          <reference field="6" count="1">
            <x v="22"/>
          </reference>
          <reference field="5" count="1" selected="false">
            <x v="7"/>
          </reference>
          <reference field="3" count="1" selected="false">
            <x v="2"/>
          </reference>
          <reference field="2" count="1" selected="false">
            <x v="6"/>
          </reference>
        </references>
      </pivotArea>
    </format>
    <format dxfId="2520">
      <pivotArea dataOnly="0" labelOnly="1" fieldPosition="0">
        <references count="4">
          <reference field="6" count="1">
            <x v="16"/>
          </reference>
          <reference field="5" count="1" selected="false">
            <x v="32"/>
          </reference>
          <reference field="3" count="1" selected="false">
            <x v="2"/>
          </reference>
          <reference field="2" count="1" selected="false">
            <x v="6"/>
          </reference>
        </references>
      </pivotArea>
    </format>
    <format dxfId="2521">
      <pivotArea dataOnly="0" labelOnly="1" fieldPosition="0">
        <references count="5">
          <reference field="8" count="1">
            <x v="68"/>
          </reference>
          <reference field="6" count="1" selected="false">
            <x v="0"/>
          </reference>
          <reference field="5" count="1" selected="false">
            <x v="0"/>
          </reference>
          <reference field="3" count="1" selected="false">
            <x v="0"/>
          </reference>
          <reference field="2" count="1" selected="false">
            <x v="1"/>
          </reference>
        </references>
      </pivotArea>
    </format>
    <format dxfId="2522">
      <pivotArea dataOnly="0" labelOnly="1" fieldPosition="0">
        <references count="5">
          <reference field="8" count="1">
            <x v="32"/>
          </reference>
          <reference field="6" count="1" selected="false">
            <x v="7"/>
          </reference>
          <reference field="5" count="1" selected="false">
            <x v="9"/>
          </reference>
          <reference field="3" count="1" selected="false">
            <x v="1"/>
          </reference>
          <reference field="2" count="1" selected="false">
            <x v="1"/>
          </reference>
        </references>
      </pivotArea>
    </format>
    <format dxfId="2523">
      <pivotArea dataOnly="0" labelOnly="1" fieldPosition="0">
        <references count="5">
          <reference field="8" count="1">
            <x v="3"/>
          </reference>
          <reference field="6" count="1" selected="false">
            <x v="6"/>
          </reference>
          <reference field="5" count="1" selected="false">
            <x v="10"/>
          </reference>
          <reference field="3" count="1" selected="false">
            <x v="1"/>
          </reference>
          <reference field="2" count="1" selected="false">
            <x v="1"/>
          </reference>
        </references>
      </pivotArea>
    </format>
    <format dxfId="2524">
      <pivotArea dataOnly="0" labelOnly="1" fieldPosition="0">
        <references count="5">
          <reference field="8" count="1">
            <x v="69"/>
          </reference>
          <reference field="6" count="1" selected="false">
            <x v="10"/>
          </reference>
          <reference field="5" count="1" selected="false">
            <x v="29"/>
          </reference>
          <reference field="3" count="1" selected="false">
            <x v="1"/>
          </reference>
          <reference field="2" count="1" selected="false">
            <x v="1"/>
          </reference>
        </references>
      </pivotArea>
    </format>
    <format dxfId="2525">
      <pivotArea dataOnly="0" labelOnly="1" fieldPosition="0">
        <references count="5">
          <reference field="8" count="1">
            <x v="31"/>
          </reference>
          <reference field="6" count="1" selected="false">
            <x v="19"/>
          </reference>
          <reference field="5" count="1" selected="false">
            <x v="1"/>
          </reference>
          <reference field="3" count="1" selected="false">
            <x v="2"/>
          </reference>
          <reference field="2" count="1" selected="false">
            <x v="1"/>
          </reference>
        </references>
      </pivotArea>
    </format>
    <format dxfId="2526">
      <pivotArea dataOnly="0" labelOnly="1" fieldPosition="0">
        <references count="5">
          <reference field="8" count="1">
            <x v="26"/>
          </reference>
          <reference field="6" count="1" selected="false">
            <x v="23"/>
          </reference>
          <reference field="5" count="1" selected="false">
            <x v="2"/>
          </reference>
          <reference field="3" count="1" selected="false">
            <x v="2"/>
          </reference>
          <reference field="2" count="1" selected="false">
            <x v="1"/>
          </reference>
        </references>
      </pivotArea>
    </format>
    <format dxfId="2527">
      <pivotArea dataOnly="0" labelOnly="1" fieldPosition="0">
        <references count="5">
          <reference field="8" count="1">
            <x v="114"/>
          </reference>
          <reference field="6" count="1" selected="false">
            <x v="20"/>
          </reference>
          <reference field="5" count="1" selected="false">
            <x v="4"/>
          </reference>
          <reference field="3" count="1" selected="false">
            <x v="2"/>
          </reference>
          <reference field="2" count="1" selected="false">
            <x v="1"/>
          </reference>
        </references>
      </pivotArea>
    </format>
    <format dxfId="2528">
      <pivotArea dataOnly="0" labelOnly="1" fieldPosition="0">
        <references count="5">
          <reference field="8" count="1">
            <x v="70"/>
          </reference>
          <reference field="6" count="1" selected="false">
            <x v="22"/>
          </reference>
          <reference field="5" count="1" selected="false">
            <x v="7"/>
          </reference>
          <reference field="3" count="1" selected="false">
            <x v="2"/>
          </reference>
          <reference field="2" count="1" selected="false">
            <x v="1"/>
          </reference>
        </references>
      </pivotArea>
    </format>
    <format dxfId="2529">
      <pivotArea dataOnly="0" labelOnly="1" fieldPosition="0">
        <references count="5">
          <reference field="8" count="1">
            <x v="75"/>
          </reference>
          <reference field="6" count="1" selected="false">
            <x v="14"/>
          </reference>
          <reference field="5" count="1" selected="false">
            <x v="14"/>
          </reference>
          <reference field="3" count="1" selected="false">
            <x v="2"/>
          </reference>
          <reference field="2" count="1" selected="false">
            <x v="1"/>
          </reference>
        </references>
      </pivotArea>
    </format>
    <format dxfId="2530">
      <pivotArea dataOnly="0" labelOnly="1" fieldPosition="0">
        <references count="5">
          <reference field="8" count="1">
            <x v="76"/>
          </reference>
          <reference field="6" count="1" selected="false">
            <x v="14"/>
          </reference>
          <reference field="5" count="1" selected="false">
            <x v="14"/>
          </reference>
          <reference field="3" count="1" selected="false">
            <x v="2"/>
          </reference>
          <reference field="2" count="1" selected="false">
            <x v="1"/>
          </reference>
        </references>
      </pivotArea>
    </format>
    <format dxfId="2531">
      <pivotArea dataOnly="0" labelOnly="1" fieldPosition="0">
        <references count="5">
          <reference field="8" count="1">
            <x v="113"/>
          </reference>
          <reference field="6" count="1" selected="false">
            <x v="17"/>
          </reference>
          <reference field="5" count="1" selected="false">
            <x v="33"/>
          </reference>
          <reference field="3" count="1" selected="false">
            <x v="2"/>
          </reference>
          <reference field="2" count="1" selected="false">
            <x v="1"/>
          </reference>
        </references>
      </pivotArea>
    </format>
    <format dxfId="2532">
      <pivotArea dataOnly="0" labelOnly="1" fieldPosition="0">
        <references count="5">
          <reference field="8" count="1">
            <x v="40"/>
          </reference>
          <reference field="6" count="1" selected="false">
            <x v="2"/>
          </reference>
          <reference field="5" count="1" selected="false">
            <x v="44"/>
          </reference>
          <reference field="3" count="1" selected="false">
            <x v="0"/>
          </reference>
          <reference field="2" count="1" selected="false">
            <x v="2"/>
          </reference>
        </references>
      </pivotArea>
    </format>
    <format dxfId="2533">
      <pivotArea dataOnly="0" labelOnly="1" fieldPosition="0">
        <references count="5">
          <reference field="8" count="1">
            <x v="3"/>
          </reference>
          <reference field="6" count="1" selected="false">
            <x v="6"/>
          </reference>
          <reference field="5" count="1" selected="false">
            <x v="10"/>
          </reference>
          <reference field="3" count="1" selected="false">
            <x v="1"/>
          </reference>
          <reference field="2" count="1" selected="false">
            <x v="2"/>
          </reference>
        </references>
      </pivotArea>
    </format>
    <format dxfId="2534">
      <pivotArea dataOnly="0" labelOnly="1" fieldPosition="0">
        <references count="5">
          <reference field="8" count="1">
            <x v="41"/>
          </reference>
          <reference field="6" count="1" selected="false">
            <x v="9"/>
          </reference>
          <reference field="5" count="1" selected="false">
            <x v="30"/>
          </reference>
          <reference field="3" count="1" selected="false">
            <x v="1"/>
          </reference>
          <reference field="2" count="1" selected="false">
            <x v="2"/>
          </reference>
        </references>
      </pivotArea>
    </format>
    <format dxfId="2535">
      <pivotArea dataOnly="0" labelOnly="1" fieldPosition="0">
        <references count="5">
          <reference field="8" count="1">
            <x v="42"/>
          </reference>
          <reference field="6" count="1" selected="false">
            <x v="19"/>
          </reference>
          <reference field="5" count="1" selected="false">
            <x v="1"/>
          </reference>
          <reference field="3" count="1" selected="false">
            <x v="2"/>
          </reference>
          <reference field="2" count="1" selected="false">
            <x v="2"/>
          </reference>
        </references>
      </pivotArea>
    </format>
    <format dxfId="2536">
      <pivotArea dataOnly="0" labelOnly="1" fieldPosition="0">
        <references count="5">
          <reference field="8" count="1">
            <x v="2"/>
          </reference>
          <reference field="6" count="1" selected="false">
            <x v="21"/>
          </reference>
          <reference field="5" count="1" selected="false">
            <x v="13"/>
          </reference>
          <reference field="3" count="1" selected="false">
            <x v="2"/>
          </reference>
          <reference field="2" count="1" selected="false">
            <x v="2"/>
          </reference>
        </references>
      </pivotArea>
    </format>
    <format dxfId="2537">
      <pivotArea dataOnly="0" labelOnly="1" fieldPosition="0">
        <references count="5">
          <reference field="8" count="1">
            <x v="45"/>
          </reference>
          <reference field="6" count="1" selected="false">
            <x v="21"/>
          </reference>
          <reference field="5" count="1" selected="false">
            <x v="13"/>
          </reference>
          <reference field="3" count="1" selected="false">
            <x v="2"/>
          </reference>
          <reference field="2" count="1" selected="false">
            <x v="2"/>
          </reference>
        </references>
      </pivotArea>
    </format>
    <format dxfId="2538">
      <pivotArea dataOnly="0" labelOnly="1" fieldPosition="0">
        <references count="5">
          <reference field="8" count="1">
            <x v="8"/>
          </reference>
          <reference field="6" count="1" selected="false">
            <x v="1"/>
          </reference>
          <reference field="5" count="1" selected="false">
            <x v="40"/>
          </reference>
          <reference field="3" count="1" selected="false">
            <x v="0"/>
          </reference>
          <reference field="2" count="1" selected="false">
            <x v="3"/>
          </reference>
        </references>
      </pivotArea>
    </format>
    <format dxfId="2539">
      <pivotArea dataOnly="0" labelOnly="1" fieldPosition="0">
        <references count="5">
          <reference field="8" count="1">
            <x v="9"/>
          </reference>
          <reference field="6" count="1" selected="false">
            <x v="3"/>
          </reference>
          <reference field="5" count="1" selected="false">
            <x v="42"/>
          </reference>
          <reference field="3" count="1" selected="false">
            <x v="0"/>
          </reference>
          <reference field="2" count="1" selected="false">
            <x v="3"/>
          </reference>
        </references>
      </pivotArea>
    </format>
    <format dxfId="2540">
      <pivotArea dataOnly="0" labelOnly="1" fieldPosition="0">
        <references count="5">
          <reference field="8" count="1">
            <x v="7"/>
          </reference>
          <reference field="6" count="1" selected="false">
            <x v="2"/>
          </reference>
          <reference field="5" count="1" selected="false">
            <x v="44"/>
          </reference>
          <reference field="3" count="1" selected="false">
            <x v="0"/>
          </reference>
          <reference field="2" count="1" selected="false">
            <x v="3"/>
          </reference>
        </references>
      </pivotArea>
    </format>
    <format dxfId="2541">
      <pivotArea dataOnly="0" labelOnly="1" fieldPosition="0">
        <references count="5">
          <reference field="8" count="1">
            <x v="3"/>
          </reference>
          <reference field="6" count="1" selected="false">
            <x v="6"/>
          </reference>
          <reference field="5" count="1" selected="false">
            <x v="10"/>
          </reference>
          <reference field="3" count="1" selected="false">
            <x v="1"/>
          </reference>
          <reference field="2" count="1" selected="false">
            <x v="3"/>
          </reference>
        </references>
      </pivotArea>
    </format>
    <format dxfId="2542">
      <pivotArea dataOnly="0" labelOnly="1" fieldPosition="0">
        <references count="5">
          <reference field="8" count="1">
            <x v="12"/>
          </reference>
          <reference field="6" count="1" selected="false">
            <x v="5"/>
          </reference>
          <reference field="5" count="1" selected="false">
            <x v="27"/>
          </reference>
          <reference field="3" count="1" selected="false">
            <x v="1"/>
          </reference>
          <reference field="2" count="1" selected="false">
            <x v="3"/>
          </reference>
        </references>
      </pivotArea>
    </format>
    <format dxfId="2543">
      <pivotArea dataOnly="0" labelOnly="1" fieldPosition="0">
        <references count="5">
          <reference field="8" count="1">
            <x v="11"/>
          </reference>
          <reference field="6" count="1" selected="false">
            <x v="10"/>
          </reference>
          <reference field="5" count="1" selected="false">
            <x v="29"/>
          </reference>
          <reference field="3" count="1" selected="false">
            <x v="1"/>
          </reference>
          <reference field="2" count="1" selected="false">
            <x v="3"/>
          </reference>
        </references>
      </pivotArea>
    </format>
    <format dxfId="2544">
      <pivotArea dataOnly="0" labelOnly="1" fieldPosition="0">
        <references count="5">
          <reference field="8" count="1">
            <x v="10"/>
          </reference>
          <reference field="6" count="1" selected="false">
            <x v="9"/>
          </reference>
          <reference field="5" count="1" selected="false">
            <x v="30"/>
          </reference>
          <reference field="3" count="1" selected="false">
            <x v="1"/>
          </reference>
          <reference field="2" count="1" selected="false">
            <x v="3"/>
          </reference>
        </references>
      </pivotArea>
    </format>
    <format dxfId="2545">
      <pivotArea dataOnly="0" labelOnly="1" fieldPosition="0">
        <references count="5">
          <reference field="8" count="1">
            <x v="6"/>
          </reference>
          <reference field="6" count="1" selected="false">
            <x v="19"/>
          </reference>
          <reference field="5" count="1" selected="false">
            <x v="1"/>
          </reference>
          <reference field="3" count="1" selected="false">
            <x v="2"/>
          </reference>
          <reference field="2" count="1" selected="false">
            <x v="3"/>
          </reference>
        </references>
      </pivotArea>
    </format>
    <format dxfId="2546">
      <pivotArea dataOnly="0" labelOnly="1" fieldPosition="0">
        <references count="5">
          <reference field="8" count="1">
            <x v="92"/>
          </reference>
          <reference field="6" count="1" selected="false">
            <x v="20"/>
          </reference>
          <reference field="5" count="1" selected="false">
            <x v="4"/>
          </reference>
          <reference field="3" count="1" selected="false">
            <x v="2"/>
          </reference>
          <reference field="2" count="1" selected="false">
            <x v="3"/>
          </reference>
        </references>
      </pivotArea>
    </format>
    <format dxfId="2547">
      <pivotArea dataOnly="0" labelOnly="1" fieldPosition="0">
        <references count="5">
          <reference field="8" count="1">
            <x v="5"/>
          </reference>
          <reference field="6" count="1" selected="false">
            <x v="21"/>
          </reference>
          <reference field="5" count="1" selected="false">
            <x v="13"/>
          </reference>
          <reference field="3" count="1" selected="false">
            <x v="2"/>
          </reference>
          <reference field="2" count="1" selected="false">
            <x v="3"/>
          </reference>
        </references>
      </pivotArea>
    </format>
    <format dxfId="2548">
      <pivotArea dataOnly="0" labelOnly="1" fieldPosition="0">
        <references count="5">
          <reference field="8" count="1">
            <x v="39"/>
          </reference>
          <reference field="6" count="1" selected="false">
            <x v="21"/>
          </reference>
          <reference field="5" count="1" selected="false">
            <x v="13"/>
          </reference>
          <reference field="3" count="1" selected="false">
            <x v="2"/>
          </reference>
          <reference field="2" count="1" selected="false">
            <x v="3"/>
          </reference>
        </references>
      </pivotArea>
    </format>
    <format dxfId="2549">
      <pivotArea dataOnly="0" labelOnly="1" fieldPosition="0">
        <references count="5">
          <reference field="8" count="1">
            <x v="13"/>
          </reference>
          <reference field="6" count="1" selected="false">
            <x v="14"/>
          </reference>
          <reference field="5" count="1" selected="false">
            <x v="14"/>
          </reference>
          <reference field="3" count="1" selected="false">
            <x v="2"/>
          </reference>
          <reference field="2" count="1" selected="false">
            <x v="3"/>
          </reference>
        </references>
      </pivotArea>
    </format>
    <format dxfId="2550">
      <pivotArea dataOnly="0" labelOnly="1" fieldPosition="0">
        <references count="5">
          <reference field="8" count="1">
            <x v="90"/>
          </reference>
          <reference field="6" count="1" selected="false">
            <x v="16"/>
          </reference>
          <reference field="5" count="1" selected="false">
            <x v="32"/>
          </reference>
          <reference field="3" count="1" selected="false">
            <x v="2"/>
          </reference>
          <reference field="2" count="1" selected="false">
            <x v="3"/>
          </reference>
        </references>
      </pivotArea>
    </format>
    <format dxfId="2551">
      <pivotArea dataOnly="0" labelOnly="1" fieldPosition="0">
        <references count="5">
          <reference field="8" count="1">
            <x v="91"/>
          </reference>
          <reference field="6" count="1" selected="false">
            <x v="17"/>
          </reference>
          <reference field="5" count="1" selected="false">
            <x v="33"/>
          </reference>
          <reference field="3" count="1" selected="false">
            <x v="2"/>
          </reference>
          <reference field="2" count="1" selected="false">
            <x v="3"/>
          </reference>
        </references>
      </pivotArea>
    </format>
    <format dxfId="2552">
      <pivotArea dataOnly="0" labelOnly="1" fieldPosition="0">
        <references count="5">
          <reference field="8" count="1">
            <x v="54"/>
          </reference>
          <reference field="6" count="1" selected="false">
            <x v="1"/>
          </reference>
          <reference field="5" count="1" selected="false">
            <x v="40"/>
          </reference>
          <reference field="3" count="1" selected="false">
            <x v="0"/>
          </reference>
          <reference field="2" count="1" selected="false">
            <x v="4"/>
          </reference>
        </references>
      </pivotArea>
    </format>
    <format dxfId="2553">
      <pivotArea dataOnly="0" labelOnly="1" fieldPosition="0">
        <references count="5">
          <reference field="8" count="1">
            <x v="55"/>
          </reference>
          <reference field="6" count="1" selected="false">
            <x v="3"/>
          </reference>
          <reference field="5" count="1" selected="false">
            <x v="42"/>
          </reference>
          <reference field="3" count="1" selected="false">
            <x v="0"/>
          </reference>
          <reference field="2" count="1" selected="false">
            <x v="4"/>
          </reference>
        </references>
      </pivotArea>
    </format>
    <format dxfId="2554">
      <pivotArea dataOnly="0" labelOnly="1" fieldPosition="0">
        <references count="5">
          <reference field="8" count="1">
            <x v="53"/>
          </reference>
          <reference field="6" count="1" selected="false">
            <x v="2"/>
          </reference>
          <reference field="5" count="1" selected="false">
            <x v="44"/>
          </reference>
          <reference field="3" count="1" selected="false">
            <x v="0"/>
          </reference>
          <reference field="2" count="1" selected="false">
            <x v="4"/>
          </reference>
        </references>
      </pivotArea>
    </format>
    <format dxfId="2555">
      <pivotArea dataOnly="0" labelOnly="1" fieldPosition="0">
        <references count="5">
          <reference field="8" count="1">
            <x v="3"/>
          </reference>
          <reference field="6" count="1" selected="false">
            <x v="6"/>
          </reference>
          <reference field="5" count="1" selected="false">
            <x v="10"/>
          </reference>
          <reference field="3" count="1" selected="false">
            <x v="1"/>
          </reference>
          <reference field="2" count="1" selected="false">
            <x v="4"/>
          </reference>
        </references>
      </pivotArea>
    </format>
    <format dxfId="2556">
      <pivotArea dataOnly="0" labelOnly="1" fieldPosition="0">
        <references count="5">
          <reference field="8" count="1">
            <x v="58"/>
          </reference>
          <reference field="6" count="1" selected="false">
            <x v="13"/>
          </reference>
          <reference field="5" count="1" selected="false">
            <x v="11"/>
          </reference>
          <reference field="3" count="1" selected="false">
            <x v="1"/>
          </reference>
          <reference field="2" count="1" selected="false">
            <x v="4"/>
          </reference>
        </references>
      </pivotArea>
    </format>
    <format dxfId="2557">
      <pivotArea dataOnly="0" labelOnly="1" fieldPosition="0">
        <references count="5">
          <reference field="8" count="1">
            <x v="57"/>
          </reference>
          <reference field="6" count="1" selected="false">
            <x v="5"/>
          </reference>
          <reference field="5" count="1" selected="false">
            <x v="27"/>
          </reference>
          <reference field="3" count="1" selected="false">
            <x v="1"/>
          </reference>
          <reference field="2" count="1" selected="false">
            <x v="4"/>
          </reference>
        </references>
      </pivotArea>
    </format>
    <format dxfId="2558">
      <pivotArea dataOnly="0" labelOnly="1" fieldPosition="0">
        <references count="5">
          <reference field="8" count="1">
            <x v="24"/>
          </reference>
          <reference field="6" count="1" selected="false">
            <x v="23"/>
          </reference>
          <reference field="5" count="1" selected="false">
            <x v="1"/>
          </reference>
          <reference field="3" count="1" selected="false">
            <x v="2"/>
          </reference>
          <reference field="2" count="1" selected="false">
            <x v="4"/>
          </reference>
        </references>
      </pivotArea>
    </format>
    <format dxfId="2559">
      <pivotArea dataOnly="0" labelOnly="1" fieldPosition="0">
        <references count="5">
          <reference field="8" count="1">
            <x v="52"/>
          </reference>
          <reference field="6" count="1" selected="false">
            <x v="23"/>
          </reference>
          <reference field="5" count="1" selected="false">
            <x v="1"/>
          </reference>
          <reference field="3" count="1" selected="false">
            <x v="2"/>
          </reference>
          <reference field="2" count="1" selected="false">
            <x v="4"/>
          </reference>
        </references>
      </pivotArea>
    </format>
    <format dxfId="2560">
      <pivotArea dataOnly="0" labelOnly="1" fieldPosition="0">
        <references count="5">
          <reference field="8" count="1">
            <x v="106"/>
          </reference>
          <reference field="6" count="1" selected="false">
            <x v="20"/>
          </reference>
          <reference field="5" count="1" selected="false">
            <x v="4"/>
          </reference>
          <reference field="3" count="1" selected="false">
            <x v="2"/>
          </reference>
          <reference field="2" count="1" selected="false">
            <x v="4"/>
          </reference>
        </references>
      </pivotArea>
    </format>
    <format dxfId="2561">
      <pivotArea dataOnly="0" labelOnly="1" fieldPosition="0">
        <references count="5">
          <reference field="8" count="1">
            <x v="4"/>
          </reference>
          <reference field="6" count="1" selected="false">
            <x v="21"/>
          </reference>
          <reference field="5" count="1" selected="false">
            <x v="13"/>
          </reference>
          <reference field="3" count="1" selected="false">
            <x v="2"/>
          </reference>
          <reference field="2" count="1" selected="false">
            <x v="4"/>
          </reference>
        </references>
      </pivotArea>
    </format>
    <format dxfId="2562">
      <pivotArea dataOnly="0" labelOnly="1" fieldPosition="0">
        <references count="5">
          <reference field="8" count="1">
            <x v="105"/>
          </reference>
          <reference field="6" count="1" selected="false">
            <x v="17"/>
          </reference>
          <reference field="5" count="1" selected="false">
            <x v="33"/>
          </reference>
          <reference field="3" count="1" selected="false">
            <x v="2"/>
          </reference>
          <reference field="2" count="1" selected="false">
            <x v="4"/>
          </reference>
        </references>
      </pivotArea>
    </format>
    <format dxfId="2563">
      <pivotArea dataOnly="0" labelOnly="1" fieldPosition="0">
        <references count="5">
          <reference field="8" count="1">
            <x v="16"/>
          </reference>
          <reference field="6" count="1" selected="false">
            <x v="3"/>
          </reference>
          <reference field="5" count="1" selected="false">
            <x v="42"/>
          </reference>
          <reference field="3" count="1" selected="false">
            <x v="0"/>
          </reference>
          <reference field="2" count="1" selected="false">
            <x v="5"/>
          </reference>
        </references>
      </pivotArea>
    </format>
    <format dxfId="2564">
      <pivotArea dataOnly="0" labelOnly="1" fieldPosition="0">
        <references count="5">
          <reference field="8" count="1">
            <x v="3"/>
          </reference>
          <reference field="6" count="1" selected="false">
            <x v="6"/>
          </reference>
          <reference field="5" count="1" selected="false">
            <x v="10"/>
          </reference>
          <reference field="3" count="1" selected="false">
            <x v="1"/>
          </reference>
          <reference field="2" count="1" selected="false">
            <x v="5"/>
          </reference>
        </references>
      </pivotArea>
    </format>
    <format dxfId="2565">
      <pivotArea dataOnly="0" labelOnly="1" fieldPosition="0">
        <references count="5">
          <reference field="8" count="1">
            <x v="18"/>
          </reference>
          <reference field="6" count="1" selected="false">
            <x v="12"/>
          </reference>
          <reference field="5" count="1" selected="false">
            <x v="12"/>
          </reference>
          <reference field="3" count="1" selected="false">
            <x v="1"/>
          </reference>
          <reference field="2" count="1" selected="false">
            <x v="5"/>
          </reference>
        </references>
      </pivotArea>
    </format>
    <format dxfId="2566">
      <pivotArea dataOnly="0" labelOnly="1" fieldPosition="0">
        <references count="5">
          <reference field="8" count="1">
            <x v="23"/>
          </reference>
          <reference field="6" count="1" selected="false">
            <x v="5"/>
          </reference>
          <reference field="5" count="1" selected="false">
            <x v="27"/>
          </reference>
          <reference field="3" count="1" selected="false">
            <x v="1"/>
          </reference>
          <reference field="2" count="1" selected="false">
            <x v="5"/>
          </reference>
        </references>
      </pivotArea>
    </format>
    <format dxfId="2567">
      <pivotArea dataOnly="0" labelOnly="1" fieldPosition="0">
        <references count="5">
          <reference field="8" count="1">
            <x v="17"/>
          </reference>
          <reference field="6" count="1" selected="false">
            <x v="10"/>
          </reference>
          <reference field="5" count="1" selected="false">
            <x v="29"/>
          </reference>
          <reference field="3" count="1" selected="false">
            <x v="1"/>
          </reference>
          <reference field="2" count="1" selected="false">
            <x v="5"/>
          </reference>
        </references>
      </pivotArea>
    </format>
    <format dxfId="2568">
      <pivotArea dataOnly="0" labelOnly="1" fieldPosition="0">
        <references count="5">
          <reference field="8" count="1">
            <x v="19"/>
          </reference>
          <reference field="6" count="1" selected="false">
            <x v="19"/>
          </reference>
          <reference field="5" count="1" selected="false">
            <x v="1"/>
          </reference>
          <reference field="3" count="1" selected="false">
            <x v="2"/>
          </reference>
          <reference field="2" count="1" selected="false">
            <x v="5"/>
          </reference>
        </references>
      </pivotArea>
    </format>
    <format dxfId="2569">
      <pivotArea dataOnly="0" labelOnly="1" fieldPosition="0">
        <references count="5">
          <reference field="8" count="1">
            <x v="97"/>
          </reference>
          <reference field="6" count="1" selected="false">
            <x v="20"/>
          </reference>
          <reference field="5" count="1" selected="false">
            <x v="4"/>
          </reference>
          <reference field="3" count="1" selected="false">
            <x v="2"/>
          </reference>
          <reference field="2" count="1" selected="false">
            <x v="5"/>
          </reference>
        </references>
      </pivotArea>
    </format>
    <format dxfId="2570">
      <pivotArea dataOnly="0" labelOnly="1" fieldPosition="0">
        <references count="5">
          <reference field="8" count="1">
            <x v="95"/>
          </reference>
          <reference field="6" count="1" selected="false">
            <x v="16"/>
          </reference>
          <reference field="5" count="1" selected="false">
            <x v="32"/>
          </reference>
          <reference field="3" count="1" selected="false">
            <x v="2"/>
          </reference>
          <reference field="2" count="1" selected="false">
            <x v="5"/>
          </reference>
        </references>
      </pivotArea>
    </format>
    <format dxfId="2571">
      <pivotArea dataOnly="0" labelOnly="1" fieldPosition="0">
        <references count="5">
          <reference field="8" count="1">
            <x v="96"/>
          </reference>
          <reference field="6" count="1" selected="false">
            <x v="17"/>
          </reference>
          <reference field="5" count="1" selected="false">
            <x v="33"/>
          </reference>
          <reference field="3" count="1" selected="false">
            <x v="2"/>
          </reference>
          <reference field="2" count="1" selected="false">
            <x v="5"/>
          </reference>
        </references>
      </pivotArea>
    </format>
    <format dxfId="2572">
      <pivotArea dataOnly="0" labelOnly="1" fieldPosition="0">
        <references count="5">
          <reference field="8" count="1">
            <x v="51"/>
          </reference>
          <reference field="6" count="1" selected="false">
            <x v="4"/>
          </reference>
          <reference field="5" count="1" selected="false">
            <x v="43"/>
          </reference>
          <reference field="3" count="1" selected="false">
            <x v="0"/>
          </reference>
          <reference field="2" count="1" selected="false">
            <x v="6"/>
          </reference>
        </references>
      </pivotArea>
    </format>
    <format dxfId="2573">
      <pivotArea dataOnly="0" labelOnly="1" fieldPosition="0">
        <references count="5">
          <reference field="8" count="1">
            <x v="62"/>
          </reference>
          <reference field="6" count="1" selected="false">
            <x v="7"/>
          </reference>
          <reference field="5" count="1" selected="false">
            <x v="9"/>
          </reference>
          <reference field="3" count="1" selected="false">
            <x v="1"/>
          </reference>
          <reference field="2" count="1" selected="false">
            <x v="6"/>
          </reference>
        </references>
      </pivotArea>
    </format>
    <format dxfId="2574">
      <pivotArea dataOnly="0" labelOnly="1" fieldPosition="0">
        <references count="5">
          <reference field="8" count="1">
            <x v="60"/>
          </reference>
          <reference field="6" count="1" selected="false">
            <x v="12"/>
          </reference>
          <reference field="5" count="1" selected="false">
            <x v="12"/>
          </reference>
          <reference field="3" count="1" selected="false">
            <x v="1"/>
          </reference>
          <reference field="2" count="1" selected="false">
            <x v="6"/>
          </reference>
        </references>
      </pivotArea>
    </format>
    <format dxfId="2575">
      <pivotArea dataOnly="0" labelOnly="1" fieldPosition="0">
        <references count="5">
          <reference field="8" count="1">
            <x v="63"/>
          </reference>
          <reference field="6" count="1" selected="false">
            <x v="5"/>
          </reference>
          <reference field="5" count="1" selected="false">
            <x v="27"/>
          </reference>
          <reference field="3" count="1" selected="false">
            <x v="1"/>
          </reference>
          <reference field="2" count="1" selected="false">
            <x v="6"/>
          </reference>
        </references>
      </pivotArea>
    </format>
    <format dxfId="2576">
      <pivotArea dataOnly="0" labelOnly="1" fieldPosition="0">
        <references count="5">
          <reference field="8" count="1">
            <x v="67"/>
          </reference>
          <reference field="6" count="1" selected="false">
            <x v="8"/>
          </reference>
          <reference field="5" count="1" selected="false">
            <x v="28"/>
          </reference>
          <reference field="3" count="1" selected="false">
            <x v="1"/>
          </reference>
          <reference field="2" count="1" selected="false">
            <x v="6"/>
          </reference>
        </references>
      </pivotArea>
    </format>
    <format dxfId="2577">
      <pivotArea dataOnly="0" labelOnly="1" fieldPosition="0">
        <references count="5">
          <reference field="8" count="1">
            <x v="59"/>
          </reference>
          <reference field="6" count="1" selected="false">
            <x v="10"/>
          </reference>
          <reference field="5" count="1" selected="false">
            <x v="29"/>
          </reference>
          <reference field="3" count="1" selected="false">
            <x v="1"/>
          </reference>
          <reference field="2" count="1" selected="false">
            <x v="6"/>
          </reference>
        </references>
      </pivotArea>
    </format>
    <format dxfId="2578">
      <pivotArea dataOnly="0" labelOnly="1" fieldPosition="0">
        <references count="5">
          <reference field="8" count="1">
            <x v="0"/>
          </reference>
          <reference field="6" count="1" selected="false">
            <x v="22"/>
          </reference>
          <reference field="5" count="1" selected="false">
            <x v="7"/>
          </reference>
          <reference field="3" count="1" selected="false">
            <x v="2"/>
          </reference>
          <reference field="2" count="1" selected="false">
            <x v="6"/>
          </reference>
        </references>
      </pivotArea>
    </format>
    <format dxfId="2579">
      <pivotArea dataOnly="0" labelOnly="1" fieldPosition="0">
        <references count="5">
          <reference field="8" count="1">
            <x v="109"/>
          </reference>
          <reference field="6" count="1" selected="false">
            <x v="16"/>
          </reference>
          <reference field="5" count="1" selected="false">
            <x v="32"/>
          </reference>
          <reference field="3" count="1" selected="false">
            <x v="2"/>
          </reference>
          <reference field="2" count="1" selected="false">
            <x v="6"/>
          </reference>
        </references>
      </pivotArea>
    </format>
    <format dxfId="2580">
      <pivotArea dataOnly="0" labelOnly="1" grandRow="1" offset="C1:E1" fieldPosition="0"/>
    </format>
    <format dxfId="2581">
      <pivotArea field="33" type="button" dataOnly="0" labelOnly="1" outline="0" fieldPosition="0"/>
    </format>
    <format dxfId="2582">
      <pivotArea dataOnly="0" labelOnly="1" fieldPosition="0">
        <references count="6">
          <reference field="33" count="1">
            <x v="2"/>
          </reference>
          <reference field="8" count="1" selected="false">
            <x v="68"/>
          </reference>
          <reference field="6" count="1" selected="false">
            <x v="0"/>
          </reference>
          <reference field="5" count="1" selected="false">
            <x v="0"/>
          </reference>
          <reference field="3" count="1" selected="false">
            <x v="0"/>
          </reference>
          <reference field="2" count="1" selected="false">
            <x v="1"/>
          </reference>
        </references>
      </pivotArea>
    </format>
    <format dxfId="2583">
      <pivotArea dataOnly="0" labelOnly="1" fieldPosition="0">
        <references count="6">
          <reference field="33" count="1">
            <x v="2"/>
          </reference>
          <reference field="8" count="1" selected="false">
            <x v="32"/>
          </reference>
          <reference field="6" count="1" selected="false">
            <x v="7"/>
          </reference>
          <reference field="5" count="1" selected="false">
            <x v="9"/>
          </reference>
          <reference field="3" count="1" selected="false">
            <x v="1"/>
          </reference>
          <reference field="2" count="1" selected="false">
            <x v="1"/>
          </reference>
        </references>
      </pivotArea>
    </format>
    <format dxfId="2584">
      <pivotArea dataOnly="0" labelOnly="1" fieldPosition="0">
        <references count="6">
          <reference field="33" count="1">
            <x v="1"/>
          </reference>
          <reference field="8" count="1" selected="false">
            <x v="3"/>
          </reference>
          <reference field="6" count="1" selected="false">
            <x v="6"/>
          </reference>
          <reference field="5" count="1" selected="false">
            <x v="10"/>
          </reference>
          <reference field="3" count="1" selected="false">
            <x v="1"/>
          </reference>
          <reference field="2" count="1" selected="false">
            <x v="1"/>
          </reference>
        </references>
      </pivotArea>
    </format>
    <format dxfId="2585">
      <pivotArea dataOnly="0" labelOnly="1" fieldPosition="0">
        <references count="6">
          <reference field="33" count="1">
            <x v="1"/>
          </reference>
          <reference field="8" count="1" selected="false">
            <x v="69"/>
          </reference>
          <reference field="6" count="1" selected="false">
            <x v="10"/>
          </reference>
          <reference field="5" count="1" selected="false">
            <x v="29"/>
          </reference>
          <reference field="3" count="1" selected="false">
            <x v="1"/>
          </reference>
          <reference field="2" count="1" selected="false">
            <x v="1"/>
          </reference>
        </references>
      </pivotArea>
    </format>
    <format dxfId="2586">
      <pivotArea dataOnly="0" labelOnly="1" fieldPosition="0">
        <references count="6">
          <reference field="33" count="1">
            <x v="2"/>
          </reference>
          <reference field="8" count="1" selected="false">
            <x v="31"/>
          </reference>
          <reference field="6" count="1" selected="false">
            <x v="19"/>
          </reference>
          <reference field="5" count="1" selected="false">
            <x v="1"/>
          </reference>
          <reference field="3" count="1" selected="false">
            <x v="2"/>
          </reference>
          <reference field="2" count="1" selected="false">
            <x v="1"/>
          </reference>
        </references>
      </pivotArea>
    </format>
    <format dxfId="2587">
      <pivotArea dataOnly="0" labelOnly="1" fieldPosition="0">
        <references count="6">
          <reference field="33" count="1">
            <x v="2"/>
          </reference>
          <reference field="8" count="1" selected="false">
            <x v="26"/>
          </reference>
          <reference field="6" count="1" selected="false">
            <x v="23"/>
          </reference>
          <reference field="5" count="1" selected="false">
            <x v="2"/>
          </reference>
          <reference field="3" count="1" selected="false">
            <x v="2"/>
          </reference>
          <reference field="2" count="1" selected="false">
            <x v="1"/>
          </reference>
        </references>
      </pivotArea>
    </format>
    <format dxfId="2588">
      <pivotArea dataOnly="0" labelOnly="1" fieldPosition="0">
        <references count="6">
          <reference field="33" count="1">
            <x v="1"/>
          </reference>
          <reference field="8" count="1" selected="false">
            <x v="114"/>
          </reference>
          <reference field="6" count="1" selected="false">
            <x v="20"/>
          </reference>
          <reference field="5" count="1" selected="false">
            <x v="4"/>
          </reference>
          <reference field="3" count="1" selected="false">
            <x v="2"/>
          </reference>
          <reference field="2" count="1" selected="false">
            <x v="1"/>
          </reference>
        </references>
      </pivotArea>
    </format>
    <format dxfId="2589">
      <pivotArea dataOnly="0" labelOnly="1" fieldPosition="0">
        <references count="6">
          <reference field="33" count="1">
            <x v="1"/>
          </reference>
          <reference field="8" count="1" selected="false">
            <x v="70"/>
          </reference>
          <reference field="6" count="1" selected="false">
            <x v="22"/>
          </reference>
          <reference field="5" count="1" selected="false">
            <x v="7"/>
          </reference>
          <reference field="3" count="1" selected="false">
            <x v="2"/>
          </reference>
          <reference field="2" count="1" selected="false">
            <x v="1"/>
          </reference>
        </references>
      </pivotArea>
    </format>
    <format dxfId="2590">
      <pivotArea dataOnly="0" labelOnly="1" fieldPosition="0">
        <references count="6">
          <reference field="33" count="1">
            <x v="2"/>
          </reference>
          <reference field="8" count="1" selected="false">
            <x v="75"/>
          </reference>
          <reference field="6" count="1" selected="false">
            <x v="14"/>
          </reference>
          <reference field="5" count="1" selected="false">
            <x v="14"/>
          </reference>
          <reference field="3" count="1" selected="false">
            <x v="2"/>
          </reference>
          <reference field="2" count="1" selected="false">
            <x v="1"/>
          </reference>
        </references>
      </pivotArea>
    </format>
    <format dxfId="2591">
      <pivotArea dataOnly="0" labelOnly="1" fieldPosition="0">
        <references count="6">
          <reference field="33" count="1">
            <x v="2"/>
          </reference>
          <reference field="8" count="1" selected="false">
            <x v="76"/>
          </reference>
          <reference field="6" count="1" selected="false">
            <x v="14"/>
          </reference>
          <reference field="5" count="1" selected="false">
            <x v="14"/>
          </reference>
          <reference field="3" count="1" selected="false">
            <x v="2"/>
          </reference>
          <reference field="2" count="1" selected="false">
            <x v="1"/>
          </reference>
        </references>
      </pivotArea>
    </format>
    <format dxfId="2592">
      <pivotArea dataOnly="0" labelOnly="1" fieldPosition="0">
        <references count="6">
          <reference field="33" count="1">
            <x v="1"/>
          </reference>
          <reference field="8" count="1" selected="false">
            <x v="113"/>
          </reference>
          <reference field="6" count="1" selected="false">
            <x v="17"/>
          </reference>
          <reference field="5" count="1" selected="false">
            <x v="33"/>
          </reference>
          <reference field="3" count="1" selected="false">
            <x v="2"/>
          </reference>
          <reference field="2" count="1" selected="false">
            <x v="1"/>
          </reference>
        </references>
      </pivotArea>
    </format>
    <format dxfId="2593">
      <pivotArea dataOnly="0" labelOnly="1" fieldPosition="0">
        <references count="6">
          <reference field="33" count="1">
            <x v="1"/>
          </reference>
          <reference field="8" count="1" selected="false">
            <x v="40"/>
          </reference>
          <reference field="6" count="1" selected="false">
            <x v="2"/>
          </reference>
          <reference field="5" count="1" selected="false">
            <x v="44"/>
          </reference>
          <reference field="3" count="1" selected="false">
            <x v="0"/>
          </reference>
          <reference field="2" count="1" selected="false">
            <x v="2"/>
          </reference>
        </references>
      </pivotArea>
    </format>
    <format dxfId="2594">
      <pivotArea dataOnly="0" labelOnly="1" fieldPosition="0">
        <references count="6">
          <reference field="33" count="1">
            <x v="1"/>
          </reference>
          <reference field="8" count="1" selected="false">
            <x v="3"/>
          </reference>
          <reference field="6" count="1" selected="false">
            <x v="6"/>
          </reference>
          <reference field="5" count="1" selected="false">
            <x v="10"/>
          </reference>
          <reference field="3" count="1" selected="false">
            <x v="1"/>
          </reference>
          <reference field="2" count="1" selected="false">
            <x v="2"/>
          </reference>
        </references>
      </pivotArea>
    </format>
    <format dxfId="2595">
      <pivotArea dataOnly="0" labelOnly="1" fieldPosition="0">
        <references count="6">
          <reference field="33" count="1">
            <x v="1"/>
          </reference>
          <reference field="8" count="1" selected="false">
            <x v="41"/>
          </reference>
          <reference field="6" count="1" selected="false">
            <x v="9"/>
          </reference>
          <reference field="5" count="1" selected="false">
            <x v="30"/>
          </reference>
          <reference field="3" count="1" selected="false">
            <x v="1"/>
          </reference>
          <reference field="2" count="1" selected="false">
            <x v="2"/>
          </reference>
        </references>
      </pivotArea>
    </format>
    <format dxfId="2596">
      <pivotArea dataOnly="0" labelOnly="1" fieldPosition="0">
        <references count="6">
          <reference field="33" count="1">
            <x v="1"/>
          </reference>
          <reference field="8" count="1" selected="false">
            <x v="42"/>
          </reference>
          <reference field="6" count="1" selected="false">
            <x v="19"/>
          </reference>
          <reference field="5" count="1" selected="false">
            <x v="1"/>
          </reference>
          <reference field="3" count="1" selected="false">
            <x v="2"/>
          </reference>
          <reference field="2" count="1" selected="false">
            <x v="2"/>
          </reference>
        </references>
      </pivotArea>
    </format>
    <format dxfId="2597">
      <pivotArea dataOnly="0" labelOnly="1" fieldPosition="0">
        <references count="6">
          <reference field="33" count="1">
            <x v="1"/>
          </reference>
          <reference field="8" count="1" selected="false">
            <x v="2"/>
          </reference>
          <reference field="6" count="1" selected="false">
            <x v="21"/>
          </reference>
          <reference field="5" count="1" selected="false">
            <x v="13"/>
          </reference>
          <reference field="3" count="1" selected="false">
            <x v="2"/>
          </reference>
          <reference field="2" count="1" selected="false">
            <x v="2"/>
          </reference>
        </references>
      </pivotArea>
    </format>
    <format dxfId="2598">
      <pivotArea dataOnly="0" labelOnly="1" fieldPosition="0">
        <references count="6">
          <reference field="33" count="1">
            <x v="1"/>
          </reference>
          <reference field="8" count="1" selected="false">
            <x v="45"/>
          </reference>
          <reference field="6" count="1" selected="false">
            <x v="21"/>
          </reference>
          <reference field="5" count="1" selected="false">
            <x v="13"/>
          </reference>
          <reference field="3" count="1" selected="false">
            <x v="2"/>
          </reference>
          <reference field="2" count="1" selected="false">
            <x v="2"/>
          </reference>
        </references>
      </pivotArea>
    </format>
    <format dxfId="2599">
      <pivotArea dataOnly="0" labelOnly="1" fieldPosition="0">
        <references count="6">
          <reference field="33" count="1">
            <x v="2"/>
          </reference>
          <reference field="8" count="1" selected="false">
            <x v="8"/>
          </reference>
          <reference field="6" count="1" selected="false">
            <x v="1"/>
          </reference>
          <reference field="5" count="1" selected="false">
            <x v="40"/>
          </reference>
          <reference field="3" count="1" selected="false">
            <x v="0"/>
          </reference>
          <reference field="2" count="1" selected="false">
            <x v="3"/>
          </reference>
        </references>
      </pivotArea>
    </format>
    <format dxfId="2600">
      <pivotArea dataOnly="0" labelOnly="1" fieldPosition="0">
        <references count="6">
          <reference field="33" count="1">
            <x v="1"/>
          </reference>
          <reference field="8" count="1" selected="false">
            <x v="9"/>
          </reference>
          <reference field="6" count="1" selected="false">
            <x v="3"/>
          </reference>
          <reference field="5" count="1" selected="false">
            <x v="42"/>
          </reference>
          <reference field="3" count="1" selected="false">
            <x v="0"/>
          </reference>
          <reference field="2" count="1" selected="false">
            <x v="3"/>
          </reference>
        </references>
      </pivotArea>
    </format>
    <format dxfId="2601">
      <pivotArea dataOnly="0" labelOnly="1" fieldPosition="0">
        <references count="6">
          <reference field="33" count="1">
            <x v="1"/>
          </reference>
          <reference field="8" count="1" selected="false">
            <x v="7"/>
          </reference>
          <reference field="6" count="1" selected="false">
            <x v="2"/>
          </reference>
          <reference field="5" count="1" selected="false">
            <x v="44"/>
          </reference>
          <reference field="3" count="1" selected="false">
            <x v="0"/>
          </reference>
          <reference field="2" count="1" selected="false">
            <x v="3"/>
          </reference>
        </references>
      </pivotArea>
    </format>
    <format dxfId="2602">
      <pivotArea dataOnly="0" labelOnly="1" fieldPosition="0">
        <references count="6">
          <reference field="33" count="1">
            <x v="1"/>
          </reference>
          <reference field="8" count="1" selected="false">
            <x v="3"/>
          </reference>
          <reference field="6" count="1" selected="false">
            <x v="6"/>
          </reference>
          <reference field="5" count="1" selected="false">
            <x v="10"/>
          </reference>
          <reference field="3" count="1" selected="false">
            <x v="1"/>
          </reference>
          <reference field="2" count="1" selected="false">
            <x v="3"/>
          </reference>
        </references>
      </pivotArea>
    </format>
    <format dxfId="2603">
      <pivotArea dataOnly="0" labelOnly="1" fieldPosition="0">
        <references count="6">
          <reference field="33" count="1">
            <x v="2"/>
          </reference>
          <reference field="8" count="1" selected="false">
            <x v="12"/>
          </reference>
          <reference field="6" count="1" selected="false">
            <x v="5"/>
          </reference>
          <reference field="5" count="1" selected="false">
            <x v="27"/>
          </reference>
          <reference field="3" count="1" selected="false">
            <x v="1"/>
          </reference>
          <reference field="2" count="1" selected="false">
            <x v="3"/>
          </reference>
        </references>
      </pivotArea>
    </format>
    <format dxfId="2604">
      <pivotArea dataOnly="0" labelOnly="1" fieldPosition="0">
        <references count="6">
          <reference field="33" count="1">
            <x v="1"/>
          </reference>
          <reference field="8" count="1" selected="false">
            <x v="11"/>
          </reference>
          <reference field="6" count="1" selected="false">
            <x v="10"/>
          </reference>
          <reference field="5" count="1" selected="false">
            <x v="29"/>
          </reference>
          <reference field="3" count="1" selected="false">
            <x v="1"/>
          </reference>
          <reference field="2" count="1" selected="false">
            <x v="3"/>
          </reference>
        </references>
      </pivotArea>
    </format>
    <format dxfId="2605">
      <pivotArea dataOnly="0" labelOnly="1" fieldPosition="0">
        <references count="6">
          <reference field="33" count="1">
            <x v="1"/>
          </reference>
          <reference field="8" count="1" selected="false">
            <x v="10"/>
          </reference>
          <reference field="6" count="1" selected="false">
            <x v="9"/>
          </reference>
          <reference field="5" count="1" selected="false">
            <x v="30"/>
          </reference>
          <reference field="3" count="1" selected="false">
            <x v="1"/>
          </reference>
          <reference field="2" count="1" selected="false">
            <x v="3"/>
          </reference>
        </references>
      </pivotArea>
    </format>
    <format dxfId="2606">
      <pivotArea dataOnly="0" labelOnly="1" fieldPosition="0">
        <references count="6">
          <reference field="33" count="1">
            <x v="1"/>
          </reference>
          <reference field="8" count="1" selected="false">
            <x v="6"/>
          </reference>
          <reference field="6" count="1" selected="false">
            <x v="19"/>
          </reference>
          <reference field="5" count="1" selected="false">
            <x v="1"/>
          </reference>
          <reference field="3" count="1" selected="false">
            <x v="2"/>
          </reference>
          <reference field="2" count="1" selected="false">
            <x v="3"/>
          </reference>
        </references>
      </pivotArea>
    </format>
    <format dxfId="2607">
      <pivotArea dataOnly="0" labelOnly="1" fieldPosition="0">
        <references count="6">
          <reference field="33" count="1">
            <x v="2"/>
          </reference>
          <reference field="8" count="1" selected="false">
            <x v="92"/>
          </reference>
          <reference field="6" count="1" selected="false">
            <x v="20"/>
          </reference>
          <reference field="5" count="1" selected="false">
            <x v="4"/>
          </reference>
          <reference field="3" count="1" selected="false">
            <x v="2"/>
          </reference>
          <reference field="2" count="1" selected="false">
            <x v="3"/>
          </reference>
        </references>
      </pivotArea>
    </format>
    <format dxfId="2608">
      <pivotArea dataOnly="0" labelOnly="1" fieldPosition="0">
        <references count="6">
          <reference field="33" count="1">
            <x v="1"/>
          </reference>
          <reference field="8" count="1" selected="false">
            <x v="5"/>
          </reference>
          <reference field="6" count="1" selected="false">
            <x v="21"/>
          </reference>
          <reference field="5" count="1" selected="false">
            <x v="13"/>
          </reference>
          <reference field="3" count="1" selected="false">
            <x v="2"/>
          </reference>
          <reference field="2" count="1" selected="false">
            <x v="3"/>
          </reference>
        </references>
      </pivotArea>
    </format>
    <format dxfId="2609">
      <pivotArea dataOnly="0" labelOnly="1" fieldPosition="0">
        <references count="6">
          <reference field="33" count="1">
            <x v="1"/>
          </reference>
          <reference field="8" count="1" selected="false">
            <x v="39"/>
          </reference>
          <reference field="6" count="1" selected="false">
            <x v="21"/>
          </reference>
          <reference field="5" count="1" selected="false">
            <x v="13"/>
          </reference>
          <reference field="3" count="1" selected="false">
            <x v="2"/>
          </reference>
          <reference field="2" count="1" selected="false">
            <x v="3"/>
          </reference>
        </references>
      </pivotArea>
    </format>
    <format dxfId="2610">
      <pivotArea dataOnly="0" labelOnly="1" fieldPosition="0">
        <references count="6">
          <reference field="33" count="1">
            <x v="2"/>
          </reference>
          <reference field="8" count="1" selected="false">
            <x v="13"/>
          </reference>
          <reference field="6" count="1" selected="false">
            <x v="14"/>
          </reference>
          <reference field="5" count="1" selected="false">
            <x v="14"/>
          </reference>
          <reference field="3" count="1" selected="false">
            <x v="2"/>
          </reference>
          <reference field="2" count="1" selected="false">
            <x v="3"/>
          </reference>
        </references>
      </pivotArea>
    </format>
    <format dxfId="2611">
      <pivotArea dataOnly="0" labelOnly="1" fieldPosition="0">
        <references count="6">
          <reference field="33" count="1">
            <x v="1"/>
          </reference>
          <reference field="8" count="1" selected="false">
            <x v="90"/>
          </reference>
          <reference field="6" count="1" selected="false">
            <x v="16"/>
          </reference>
          <reference field="5" count="1" selected="false">
            <x v="32"/>
          </reference>
          <reference field="3" count="1" selected="false">
            <x v="2"/>
          </reference>
          <reference field="2" count="1" selected="false">
            <x v="3"/>
          </reference>
        </references>
      </pivotArea>
    </format>
    <format dxfId="2612">
      <pivotArea dataOnly="0" labelOnly="1" fieldPosition="0">
        <references count="6">
          <reference field="33" count="1">
            <x v="2"/>
          </reference>
          <reference field="8" count="1" selected="false">
            <x v="91"/>
          </reference>
          <reference field="6" count="1" selected="false">
            <x v="17"/>
          </reference>
          <reference field="5" count="1" selected="false">
            <x v="33"/>
          </reference>
          <reference field="3" count="1" selected="false">
            <x v="2"/>
          </reference>
          <reference field="2" count="1" selected="false">
            <x v="3"/>
          </reference>
        </references>
      </pivotArea>
    </format>
    <format dxfId="2613">
      <pivotArea dataOnly="0" labelOnly="1" fieldPosition="0">
        <references count="6">
          <reference field="33" count="1">
            <x v="1"/>
          </reference>
          <reference field="8" count="1" selected="false">
            <x v="54"/>
          </reference>
          <reference field="6" count="1" selected="false">
            <x v="1"/>
          </reference>
          <reference field="5" count="1" selected="false">
            <x v="40"/>
          </reference>
          <reference field="3" count="1" selected="false">
            <x v="0"/>
          </reference>
          <reference field="2" count="1" selected="false">
            <x v="4"/>
          </reference>
        </references>
      </pivotArea>
    </format>
    <format dxfId="2614">
      <pivotArea dataOnly="0" labelOnly="1" fieldPosition="0">
        <references count="6">
          <reference field="33" count="1">
            <x v="1"/>
          </reference>
          <reference field="8" count="1" selected="false">
            <x v="55"/>
          </reference>
          <reference field="6" count="1" selected="false">
            <x v="3"/>
          </reference>
          <reference field="5" count="1" selected="false">
            <x v="42"/>
          </reference>
          <reference field="3" count="1" selected="false">
            <x v="0"/>
          </reference>
          <reference field="2" count="1" selected="false">
            <x v="4"/>
          </reference>
        </references>
      </pivotArea>
    </format>
    <format dxfId="2615">
      <pivotArea dataOnly="0" labelOnly="1" fieldPosition="0">
        <references count="6">
          <reference field="33" count="1">
            <x v="1"/>
          </reference>
          <reference field="8" count="1" selected="false">
            <x v="53"/>
          </reference>
          <reference field="6" count="1" selected="false">
            <x v="2"/>
          </reference>
          <reference field="5" count="1" selected="false">
            <x v="44"/>
          </reference>
          <reference field="3" count="1" selected="false">
            <x v="0"/>
          </reference>
          <reference field="2" count="1" selected="false">
            <x v="4"/>
          </reference>
        </references>
      </pivotArea>
    </format>
    <format dxfId="2616">
      <pivotArea dataOnly="0" labelOnly="1" fieldPosition="0">
        <references count="6">
          <reference field="33" count="1">
            <x v="1"/>
          </reference>
          <reference field="8" count="1" selected="false">
            <x v="3"/>
          </reference>
          <reference field="6" count="1" selected="false">
            <x v="6"/>
          </reference>
          <reference field="5" count="1" selected="false">
            <x v="10"/>
          </reference>
          <reference field="3" count="1" selected="false">
            <x v="1"/>
          </reference>
          <reference field="2" count="1" selected="false">
            <x v="4"/>
          </reference>
        </references>
      </pivotArea>
    </format>
    <format dxfId="2617">
      <pivotArea dataOnly="0" labelOnly="1" fieldPosition="0">
        <references count="6">
          <reference field="33" count="1">
            <x v="1"/>
          </reference>
          <reference field="8" count="1" selected="false">
            <x v="58"/>
          </reference>
          <reference field="6" count="1" selected="false">
            <x v="13"/>
          </reference>
          <reference field="5" count="1" selected="false">
            <x v="11"/>
          </reference>
          <reference field="3" count="1" selected="false">
            <x v="1"/>
          </reference>
          <reference field="2" count="1" selected="false">
            <x v="4"/>
          </reference>
        </references>
      </pivotArea>
    </format>
    <format dxfId="2618">
      <pivotArea dataOnly="0" labelOnly="1" fieldPosition="0">
        <references count="6">
          <reference field="33" count="1">
            <x v="1"/>
          </reference>
          <reference field="8" count="1" selected="false">
            <x v="57"/>
          </reference>
          <reference field="6" count="1" selected="false">
            <x v="5"/>
          </reference>
          <reference field="5" count="1" selected="false">
            <x v="27"/>
          </reference>
          <reference field="3" count="1" selected="false">
            <x v="1"/>
          </reference>
          <reference field="2" count="1" selected="false">
            <x v="4"/>
          </reference>
        </references>
      </pivotArea>
    </format>
    <format dxfId="2619">
      <pivotArea dataOnly="0" labelOnly="1" fieldPosition="0">
        <references count="6">
          <reference field="33" count="1">
            <x v="1"/>
          </reference>
          <reference field="8" count="1" selected="false">
            <x v="24"/>
          </reference>
          <reference field="6" count="1" selected="false">
            <x v="23"/>
          </reference>
          <reference field="5" count="1" selected="false">
            <x v="1"/>
          </reference>
          <reference field="3" count="1" selected="false">
            <x v="2"/>
          </reference>
          <reference field="2" count="1" selected="false">
            <x v="4"/>
          </reference>
        </references>
      </pivotArea>
    </format>
    <format dxfId="2620">
      <pivotArea dataOnly="0" labelOnly="1" fieldPosition="0">
        <references count="6">
          <reference field="33" count="1">
            <x v="1"/>
          </reference>
          <reference field="8" count="1" selected="false">
            <x v="52"/>
          </reference>
          <reference field="6" count="1" selected="false">
            <x v="23"/>
          </reference>
          <reference field="5" count="1" selected="false">
            <x v="1"/>
          </reference>
          <reference field="3" count="1" selected="false">
            <x v="2"/>
          </reference>
          <reference field="2" count="1" selected="false">
            <x v="4"/>
          </reference>
        </references>
      </pivotArea>
    </format>
    <format dxfId="2621">
      <pivotArea dataOnly="0" labelOnly="1" fieldPosition="0">
        <references count="6">
          <reference field="33" count="1">
            <x v="1"/>
          </reference>
          <reference field="8" count="1" selected="false">
            <x v="106"/>
          </reference>
          <reference field="6" count="1" selected="false">
            <x v="20"/>
          </reference>
          <reference field="5" count="1" selected="false">
            <x v="4"/>
          </reference>
          <reference field="3" count="1" selected="false">
            <x v="2"/>
          </reference>
          <reference field="2" count="1" selected="false">
            <x v="4"/>
          </reference>
        </references>
      </pivotArea>
    </format>
    <format dxfId="2622">
      <pivotArea dataOnly="0" labelOnly="1" fieldPosition="0">
        <references count="6">
          <reference field="33" count="1">
            <x v="1"/>
          </reference>
          <reference field="8" count="1" selected="false">
            <x v="4"/>
          </reference>
          <reference field="6" count="1" selected="false">
            <x v="21"/>
          </reference>
          <reference field="5" count="1" selected="false">
            <x v="13"/>
          </reference>
          <reference field="3" count="1" selected="false">
            <x v="2"/>
          </reference>
          <reference field="2" count="1" selected="false">
            <x v="4"/>
          </reference>
        </references>
      </pivotArea>
    </format>
    <format dxfId="2623">
      <pivotArea dataOnly="0" labelOnly="1" fieldPosition="0">
        <references count="6">
          <reference field="33" count="1">
            <x v="1"/>
          </reference>
          <reference field="8" count="1" selected="false">
            <x v="105"/>
          </reference>
          <reference field="6" count="1" selected="false">
            <x v="17"/>
          </reference>
          <reference field="5" count="1" selected="false">
            <x v="33"/>
          </reference>
          <reference field="3" count="1" selected="false">
            <x v="2"/>
          </reference>
          <reference field="2" count="1" selected="false">
            <x v="4"/>
          </reference>
        </references>
      </pivotArea>
    </format>
    <format dxfId="2624">
      <pivotArea dataOnly="0" labelOnly="1" fieldPosition="0">
        <references count="6">
          <reference field="33" count="1">
            <x v="1"/>
          </reference>
          <reference field="8" count="1" selected="false">
            <x v="16"/>
          </reference>
          <reference field="6" count="1" selected="false">
            <x v="3"/>
          </reference>
          <reference field="5" count="1" selected="false">
            <x v="42"/>
          </reference>
          <reference field="3" count="1" selected="false">
            <x v="0"/>
          </reference>
          <reference field="2" count="1" selected="false">
            <x v="5"/>
          </reference>
        </references>
      </pivotArea>
    </format>
    <format dxfId="2625">
      <pivotArea dataOnly="0" labelOnly="1" fieldPosition="0">
        <references count="6">
          <reference field="33" count="1">
            <x v="1"/>
          </reference>
          <reference field="8" count="1" selected="false">
            <x v="3"/>
          </reference>
          <reference field="6" count="1" selected="false">
            <x v="6"/>
          </reference>
          <reference field="5" count="1" selected="false">
            <x v="10"/>
          </reference>
          <reference field="3" count="1" selected="false">
            <x v="1"/>
          </reference>
          <reference field="2" count="1" selected="false">
            <x v="5"/>
          </reference>
        </references>
      </pivotArea>
    </format>
    <format dxfId="2626">
      <pivotArea dataOnly="0" labelOnly="1" fieldPosition="0">
        <references count="6">
          <reference field="33" count="1">
            <x v="1"/>
          </reference>
          <reference field="8" count="1" selected="false">
            <x v="18"/>
          </reference>
          <reference field="6" count="1" selected="false">
            <x v="12"/>
          </reference>
          <reference field="5" count="1" selected="false">
            <x v="12"/>
          </reference>
          <reference field="3" count="1" selected="false">
            <x v="1"/>
          </reference>
          <reference field="2" count="1" selected="false">
            <x v="5"/>
          </reference>
        </references>
      </pivotArea>
    </format>
    <format dxfId="2627">
      <pivotArea dataOnly="0" labelOnly="1" fieldPosition="0">
        <references count="6">
          <reference field="33" count="1">
            <x v="1"/>
          </reference>
          <reference field="8" count="1" selected="false">
            <x v="23"/>
          </reference>
          <reference field="6" count="1" selected="false">
            <x v="5"/>
          </reference>
          <reference field="5" count="1" selected="false">
            <x v="27"/>
          </reference>
          <reference field="3" count="1" selected="false">
            <x v="1"/>
          </reference>
          <reference field="2" count="1" selected="false">
            <x v="5"/>
          </reference>
        </references>
      </pivotArea>
    </format>
    <format dxfId="2628">
      <pivotArea dataOnly="0" labelOnly="1" fieldPosition="0">
        <references count="6">
          <reference field="33" count="1">
            <x v="1"/>
          </reference>
          <reference field="8" count="1" selected="false">
            <x v="17"/>
          </reference>
          <reference field="6" count="1" selected="false">
            <x v="10"/>
          </reference>
          <reference field="5" count="1" selected="false">
            <x v="29"/>
          </reference>
          <reference field="3" count="1" selected="false">
            <x v="1"/>
          </reference>
          <reference field="2" count="1" selected="false">
            <x v="5"/>
          </reference>
        </references>
      </pivotArea>
    </format>
    <format dxfId="2629">
      <pivotArea dataOnly="0" labelOnly="1" fieldPosition="0">
        <references count="6">
          <reference field="33" count="1">
            <x v="1"/>
          </reference>
          <reference field="8" count="1" selected="false">
            <x v="19"/>
          </reference>
          <reference field="6" count="1" selected="false">
            <x v="19"/>
          </reference>
          <reference field="5" count="1" selected="false">
            <x v="1"/>
          </reference>
          <reference field="3" count="1" selected="false">
            <x v="2"/>
          </reference>
          <reference field="2" count="1" selected="false">
            <x v="5"/>
          </reference>
        </references>
      </pivotArea>
    </format>
    <format dxfId="2630">
      <pivotArea dataOnly="0" labelOnly="1" fieldPosition="0">
        <references count="6">
          <reference field="33" count="1">
            <x v="1"/>
          </reference>
          <reference field="8" count="1" selected="false">
            <x v="97"/>
          </reference>
          <reference field="6" count="1" selected="false">
            <x v="20"/>
          </reference>
          <reference field="5" count="1" selected="false">
            <x v="4"/>
          </reference>
          <reference field="3" count="1" selected="false">
            <x v="2"/>
          </reference>
          <reference field="2" count="1" selected="false">
            <x v="5"/>
          </reference>
        </references>
      </pivotArea>
    </format>
    <format dxfId="2631">
      <pivotArea dataOnly="0" labelOnly="1" fieldPosition="0">
        <references count="6">
          <reference field="33" count="1">
            <x v="1"/>
          </reference>
          <reference field="8" count="1" selected="false">
            <x v="95"/>
          </reference>
          <reference field="6" count="1" selected="false">
            <x v="16"/>
          </reference>
          <reference field="5" count="1" selected="false">
            <x v="32"/>
          </reference>
          <reference field="3" count="1" selected="false">
            <x v="2"/>
          </reference>
          <reference field="2" count="1" selected="false">
            <x v="5"/>
          </reference>
        </references>
      </pivotArea>
    </format>
    <format dxfId="2632">
      <pivotArea dataOnly="0" labelOnly="1" fieldPosition="0">
        <references count="6">
          <reference field="33" count="1">
            <x v="1"/>
          </reference>
          <reference field="8" count="1" selected="false">
            <x v="96"/>
          </reference>
          <reference field="6" count="1" selected="false">
            <x v="17"/>
          </reference>
          <reference field="5" count="1" selected="false">
            <x v="33"/>
          </reference>
          <reference field="3" count="1" selected="false">
            <x v="2"/>
          </reference>
          <reference field="2" count="1" selected="false">
            <x v="5"/>
          </reference>
        </references>
      </pivotArea>
    </format>
    <format dxfId="2633">
      <pivotArea dataOnly="0" labelOnly="1" fieldPosition="0">
        <references count="6">
          <reference field="33" count="1">
            <x v="1"/>
          </reference>
          <reference field="8" count="1" selected="false">
            <x v="51"/>
          </reference>
          <reference field="6" count="1" selected="false">
            <x v="4"/>
          </reference>
          <reference field="5" count="1" selected="false">
            <x v="43"/>
          </reference>
          <reference field="3" count="1" selected="false">
            <x v="0"/>
          </reference>
          <reference field="2" count="1" selected="false">
            <x v="6"/>
          </reference>
        </references>
      </pivotArea>
    </format>
    <format dxfId="2634">
      <pivotArea dataOnly="0" labelOnly="1" fieldPosition="0">
        <references count="6">
          <reference field="33" count="1">
            <x v="1"/>
          </reference>
          <reference field="8" count="1" selected="false">
            <x v="62"/>
          </reference>
          <reference field="6" count="1" selected="false">
            <x v="7"/>
          </reference>
          <reference field="5" count="1" selected="false">
            <x v="9"/>
          </reference>
          <reference field="3" count="1" selected="false">
            <x v="1"/>
          </reference>
          <reference field="2" count="1" selected="false">
            <x v="6"/>
          </reference>
        </references>
      </pivotArea>
    </format>
    <format dxfId="2635">
      <pivotArea dataOnly="0" labelOnly="1" fieldPosition="0">
        <references count="6">
          <reference field="33" count="1">
            <x v="1"/>
          </reference>
          <reference field="8" count="1" selected="false">
            <x v="60"/>
          </reference>
          <reference field="6" count="1" selected="false">
            <x v="12"/>
          </reference>
          <reference field="5" count="1" selected="false">
            <x v="12"/>
          </reference>
          <reference field="3" count="1" selected="false">
            <x v="1"/>
          </reference>
          <reference field="2" count="1" selected="false">
            <x v="6"/>
          </reference>
        </references>
      </pivotArea>
    </format>
    <format dxfId="2636">
      <pivotArea dataOnly="0" labelOnly="1" fieldPosition="0">
        <references count="6">
          <reference field="33" count="1">
            <x v="1"/>
          </reference>
          <reference field="8" count="1" selected="false">
            <x v="63"/>
          </reference>
          <reference field="6" count="1" selected="false">
            <x v="5"/>
          </reference>
          <reference field="5" count="1" selected="false">
            <x v="27"/>
          </reference>
          <reference field="3" count="1" selected="false">
            <x v="1"/>
          </reference>
          <reference field="2" count="1" selected="false">
            <x v="6"/>
          </reference>
        </references>
      </pivotArea>
    </format>
    <format dxfId="2637">
      <pivotArea dataOnly="0" labelOnly="1" fieldPosition="0">
        <references count="6">
          <reference field="33" count="1">
            <x v="1"/>
          </reference>
          <reference field="8" count="1" selected="false">
            <x v="67"/>
          </reference>
          <reference field="6" count="1" selected="false">
            <x v="8"/>
          </reference>
          <reference field="5" count="1" selected="false">
            <x v="28"/>
          </reference>
          <reference field="3" count="1" selected="false">
            <x v="1"/>
          </reference>
          <reference field="2" count="1" selected="false">
            <x v="6"/>
          </reference>
        </references>
      </pivotArea>
    </format>
    <format dxfId="2638">
      <pivotArea dataOnly="0" labelOnly="1" fieldPosition="0">
        <references count="6">
          <reference field="33" count="1">
            <x v="1"/>
          </reference>
          <reference field="8" count="1" selected="false">
            <x v="59"/>
          </reference>
          <reference field="6" count="1" selected="false">
            <x v="10"/>
          </reference>
          <reference field="5" count="1" selected="false">
            <x v="29"/>
          </reference>
          <reference field="3" count="1" selected="false">
            <x v="1"/>
          </reference>
          <reference field="2" count="1" selected="false">
            <x v="6"/>
          </reference>
        </references>
      </pivotArea>
    </format>
    <format dxfId="2639">
      <pivotArea dataOnly="0" labelOnly="1" fieldPosition="0">
        <references count="6">
          <reference field="33" count="1">
            <x v="1"/>
          </reference>
          <reference field="8" count="1" selected="false">
            <x v="0"/>
          </reference>
          <reference field="6" count="1" selected="false">
            <x v="22"/>
          </reference>
          <reference field="5" count="1" selected="false">
            <x v="7"/>
          </reference>
          <reference field="3" count="1" selected="false">
            <x v="2"/>
          </reference>
          <reference field="2" count="1" selected="false">
            <x v="6"/>
          </reference>
        </references>
      </pivotArea>
    </format>
    <format dxfId="2640">
      <pivotArea dataOnly="0" labelOnly="1" fieldPosition="0">
        <references count="6">
          <reference field="33" count="1">
            <x v="1"/>
          </reference>
          <reference field="8" count="1" selected="false">
            <x v="109"/>
          </reference>
          <reference field="6" count="1" selected="false">
            <x v="16"/>
          </reference>
          <reference field="5" count="1" selected="false">
            <x v="32"/>
          </reference>
          <reference field="3" count="1" selected="false">
            <x v="2"/>
          </reference>
          <reference field="2" count="1" selected="false">
            <x v="6"/>
          </reference>
        </references>
      </pivotArea>
    </format>
    <format dxfId="2641">
      <pivotArea dataOnly="0" labelOnly="1" grandRow="1" offset="F1:F1" fieldPosition="0"/>
    </format>
    <format dxfId="2642">
      <pivotArea dataOnly="0" labelOnly="1" fieldPosition="0">
        <references count="1">
          <reference field="4294967294" count="1">
            <x v="0"/>
          </reference>
        </references>
      </pivotArea>
    </format>
    <format dxfId="2643">
      <pivotArea dataOnly="0" labelOnly="1" fieldPosition="0">
        <references count="1">
          <reference field="4294967294" count="1">
            <x v="1"/>
          </reference>
        </references>
      </pivotArea>
    </format>
    <format dxfId="2644">
      <pivotArea dataOnly="0" labelOnly="1" fieldPosition="0">
        <references count="1">
          <reference field="4294967294" count="1">
            <x v="2"/>
          </reference>
        </references>
      </pivotArea>
    </format>
    <format dxfId="2645">
      <pivotArea dataOnly="0" labelOnly="1" fieldPosition="0">
        <references count="1">
          <reference field="4294967294" count="1">
            <x v="3"/>
          </reference>
        </references>
      </pivotArea>
    </format>
    <format dxfId="2646">
      <pivotArea dataOnly="0" labelOnly="1" fieldPosition="0">
        <references count="1">
          <reference field="4294967294" count="1">
            <x v="4"/>
          </reference>
        </references>
      </pivotArea>
    </format>
    <format dxfId="2647">
      <pivotArea dataOnly="0" labelOnly="1" fieldPosition="0">
        <references count="1">
          <reference field="4294967294" count="1">
            <x v="5"/>
          </reference>
        </references>
      </pivotArea>
    </format>
    <format dxfId="2648">
      <pivotArea collapsedLevelsAreSubtotals="1" fieldPosition="0"/>
    </format>
    <format dxfId="2649">
      <pivotArea field="33" type="button" dataOnly="0" labelOnly="1" outline="0" fieldPosition="0"/>
    </format>
    <format dxfId="2650">
      <pivotArea dataOnly="0" labelOnly="1" fieldPosition="0">
        <references count="6">
          <reference field="33" count="1">
            <x v="2"/>
          </reference>
          <reference field="8" count="1" selected="false">
            <x v="68"/>
          </reference>
          <reference field="6" count="1" selected="false">
            <x v="0"/>
          </reference>
          <reference field="5" count="1" selected="false">
            <x v="0"/>
          </reference>
          <reference field="3" count="1" selected="false">
            <x v="0"/>
          </reference>
          <reference field="2" count="1" selected="false">
            <x v="1"/>
          </reference>
        </references>
      </pivotArea>
    </format>
    <format dxfId="2651">
      <pivotArea dataOnly="0" labelOnly="1" fieldPosition="0">
        <references count="6">
          <reference field="33" count="1">
            <x v="2"/>
          </reference>
          <reference field="8" count="1" selected="false">
            <x v="32"/>
          </reference>
          <reference field="6" count="1" selected="false">
            <x v="7"/>
          </reference>
          <reference field="5" count="1" selected="false">
            <x v="9"/>
          </reference>
          <reference field="3" count="1" selected="false">
            <x v="1"/>
          </reference>
          <reference field="2" count="1" selected="false">
            <x v="1"/>
          </reference>
        </references>
      </pivotArea>
    </format>
    <format dxfId="2652">
      <pivotArea dataOnly="0" labelOnly="1" fieldPosition="0">
        <references count="6">
          <reference field="33" count="1">
            <x v="1"/>
          </reference>
          <reference field="8" count="1" selected="false">
            <x v="3"/>
          </reference>
          <reference field="6" count="1" selected="false">
            <x v="6"/>
          </reference>
          <reference field="5" count="1" selected="false">
            <x v="10"/>
          </reference>
          <reference field="3" count="1" selected="false">
            <x v="1"/>
          </reference>
          <reference field="2" count="1" selected="false">
            <x v="1"/>
          </reference>
        </references>
      </pivotArea>
    </format>
    <format dxfId="2653">
      <pivotArea dataOnly="0" labelOnly="1" fieldPosition="0">
        <references count="6">
          <reference field="33" count="1">
            <x v="1"/>
          </reference>
          <reference field="8" count="1" selected="false">
            <x v="69"/>
          </reference>
          <reference field="6" count="1" selected="false">
            <x v="10"/>
          </reference>
          <reference field="5" count="1" selected="false">
            <x v="29"/>
          </reference>
          <reference field="3" count="1" selected="false">
            <x v="1"/>
          </reference>
          <reference field="2" count="1" selected="false">
            <x v="1"/>
          </reference>
        </references>
      </pivotArea>
    </format>
    <format dxfId="2654">
      <pivotArea dataOnly="0" labelOnly="1" fieldPosition="0">
        <references count="6">
          <reference field="33" count="1">
            <x v="2"/>
          </reference>
          <reference field="8" count="1" selected="false">
            <x v="31"/>
          </reference>
          <reference field="6" count="1" selected="false">
            <x v="19"/>
          </reference>
          <reference field="5" count="1" selected="false">
            <x v="1"/>
          </reference>
          <reference field="3" count="1" selected="false">
            <x v="2"/>
          </reference>
          <reference field="2" count="1" selected="false">
            <x v="1"/>
          </reference>
        </references>
      </pivotArea>
    </format>
    <format dxfId="2655">
      <pivotArea dataOnly="0" labelOnly="1" fieldPosition="0">
        <references count="6">
          <reference field="33" count="1">
            <x v="2"/>
          </reference>
          <reference field="8" count="1" selected="false">
            <x v="26"/>
          </reference>
          <reference field="6" count="1" selected="false">
            <x v="23"/>
          </reference>
          <reference field="5" count="1" selected="false">
            <x v="2"/>
          </reference>
          <reference field="3" count="1" selected="false">
            <x v="2"/>
          </reference>
          <reference field="2" count="1" selected="false">
            <x v="1"/>
          </reference>
        </references>
      </pivotArea>
    </format>
    <format dxfId="2656">
      <pivotArea dataOnly="0" labelOnly="1" fieldPosition="0">
        <references count="6">
          <reference field="33" count="1">
            <x v="1"/>
          </reference>
          <reference field="8" count="1" selected="false">
            <x v="114"/>
          </reference>
          <reference field="6" count="1" selected="false">
            <x v="20"/>
          </reference>
          <reference field="5" count="1" selected="false">
            <x v="4"/>
          </reference>
          <reference field="3" count="1" selected="false">
            <x v="2"/>
          </reference>
          <reference field="2" count="1" selected="false">
            <x v="1"/>
          </reference>
        </references>
      </pivotArea>
    </format>
    <format dxfId="2657">
      <pivotArea dataOnly="0" labelOnly="1" fieldPosition="0">
        <references count="6">
          <reference field="33" count="1">
            <x v="1"/>
          </reference>
          <reference field="8" count="1" selected="false">
            <x v="70"/>
          </reference>
          <reference field="6" count="1" selected="false">
            <x v="22"/>
          </reference>
          <reference field="5" count="1" selected="false">
            <x v="7"/>
          </reference>
          <reference field="3" count="1" selected="false">
            <x v="2"/>
          </reference>
          <reference field="2" count="1" selected="false">
            <x v="1"/>
          </reference>
        </references>
      </pivotArea>
    </format>
    <format dxfId="2658">
      <pivotArea dataOnly="0" labelOnly="1" fieldPosition="0">
        <references count="6">
          <reference field="33" count="1">
            <x v="2"/>
          </reference>
          <reference field="8" count="1" selected="false">
            <x v="75"/>
          </reference>
          <reference field="6" count="1" selected="false">
            <x v="14"/>
          </reference>
          <reference field="5" count="1" selected="false">
            <x v="14"/>
          </reference>
          <reference field="3" count="1" selected="false">
            <x v="2"/>
          </reference>
          <reference field="2" count="1" selected="false">
            <x v="1"/>
          </reference>
        </references>
      </pivotArea>
    </format>
    <format dxfId="2659">
      <pivotArea dataOnly="0" labelOnly="1" fieldPosition="0">
        <references count="6">
          <reference field="33" count="1">
            <x v="2"/>
          </reference>
          <reference field="8" count="1" selected="false">
            <x v="76"/>
          </reference>
          <reference field="6" count="1" selected="false">
            <x v="14"/>
          </reference>
          <reference field="5" count="1" selected="false">
            <x v="14"/>
          </reference>
          <reference field="3" count="1" selected="false">
            <x v="2"/>
          </reference>
          <reference field="2" count="1" selected="false">
            <x v="1"/>
          </reference>
        </references>
      </pivotArea>
    </format>
    <format dxfId="2660">
      <pivotArea dataOnly="0" labelOnly="1" fieldPosition="0">
        <references count="6">
          <reference field="33" count="1">
            <x v="1"/>
          </reference>
          <reference field="8" count="1" selected="false">
            <x v="113"/>
          </reference>
          <reference field="6" count="1" selected="false">
            <x v="17"/>
          </reference>
          <reference field="5" count="1" selected="false">
            <x v="33"/>
          </reference>
          <reference field="3" count="1" selected="false">
            <x v="2"/>
          </reference>
          <reference field="2" count="1" selected="false">
            <x v="1"/>
          </reference>
        </references>
      </pivotArea>
    </format>
    <format dxfId="2661">
      <pivotArea dataOnly="0" labelOnly="1" fieldPosition="0">
        <references count="6">
          <reference field="33" count="1">
            <x v="1"/>
          </reference>
          <reference field="8" count="1" selected="false">
            <x v="40"/>
          </reference>
          <reference field="6" count="1" selected="false">
            <x v="2"/>
          </reference>
          <reference field="5" count="1" selected="false">
            <x v="44"/>
          </reference>
          <reference field="3" count="1" selected="false">
            <x v="0"/>
          </reference>
          <reference field="2" count="1" selected="false">
            <x v="2"/>
          </reference>
        </references>
      </pivotArea>
    </format>
    <format dxfId="2662">
      <pivotArea dataOnly="0" labelOnly="1" fieldPosition="0">
        <references count="6">
          <reference field="33" count="1">
            <x v="1"/>
          </reference>
          <reference field="8" count="1" selected="false">
            <x v="3"/>
          </reference>
          <reference field="6" count="1" selected="false">
            <x v="6"/>
          </reference>
          <reference field="5" count="1" selected="false">
            <x v="10"/>
          </reference>
          <reference field="3" count="1" selected="false">
            <x v="1"/>
          </reference>
          <reference field="2" count="1" selected="false">
            <x v="2"/>
          </reference>
        </references>
      </pivotArea>
    </format>
    <format dxfId="2663">
      <pivotArea dataOnly="0" labelOnly="1" fieldPosition="0">
        <references count="6">
          <reference field="33" count="1">
            <x v="1"/>
          </reference>
          <reference field="8" count="1" selected="false">
            <x v="41"/>
          </reference>
          <reference field="6" count="1" selected="false">
            <x v="9"/>
          </reference>
          <reference field="5" count="1" selected="false">
            <x v="30"/>
          </reference>
          <reference field="3" count="1" selected="false">
            <x v="1"/>
          </reference>
          <reference field="2" count="1" selected="false">
            <x v="2"/>
          </reference>
        </references>
      </pivotArea>
    </format>
    <format dxfId="2664">
      <pivotArea dataOnly="0" labelOnly="1" fieldPosition="0">
        <references count="6">
          <reference field="33" count="1">
            <x v="1"/>
          </reference>
          <reference field="8" count="1" selected="false">
            <x v="42"/>
          </reference>
          <reference field="6" count="1" selected="false">
            <x v="19"/>
          </reference>
          <reference field="5" count="1" selected="false">
            <x v="1"/>
          </reference>
          <reference field="3" count="1" selected="false">
            <x v="2"/>
          </reference>
          <reference field="2" count="1" selected="false">
            <x v="2"/>
          </reference>
        </references>
      </pivotArea>
    </format>
    <format dxfId="2665">
      <pivotArea dataOnly="0" labelOnly="1" fieldPosition="0">
        <references count="6">
          <reference field="33" count="1">
            <x v="1"/>
          </reference>
          <reference field="8" count="1" selected="false">
            <x v="2"/>
          </reference>
          <reference field="6" count="1" selected="false">
            <x v="21"/>
          </reference>
          <reference field="5" count="1" selected="false">
            <x v="13"/>
          </reference>
          <reference field="3" count="1" selected="false">
            <x v="2"/>
          </reference>
          <reference field="2" count="1" selected="false">
            <x v="2"/>
          </reference>
        </references>
      </pivotArea>
    </format>
    <format dxfId="2666">
      <pivotArea dataOnly="0" labelOnly="1" fieldPosition="0">
        <references count="6">
          <reference field="33" count="1">
            <x v="1"/>
          </reference>
          <reference field="8" count="1" selected="false">
            <x v="45"/>
          </reference>
          <reference field="6" count="1" selected="false">
            <x v="21"/>
          </reference>
          <reference field="5" count="1" selected="false">
            <x v="13"/>
          </reference>
          <reference field="3" count="1" selected="false">
            <x v="2"/>
          </reference>
          <reference field="2" count="1" selected="false">
            <x v="2"/>
          </reference>
        </references>
      </pivotArea>
    </format>
    <format dxfId="2667">
      <pivotArea dataOnly="0" labelOnly="1" fieldPosition="0">
        <references count="6">
          <reference field="33" count="1">
            <x v="2"/>
          </reference>
          <reference field="8" count="1" selected="false">
            <x v="8"/>
          </reference>
          <reference field="6" count="1" selected="false">
            <x v="1"/>
          </reference>
          <reference field="5" count="1" selected="false">
            <x v="40"/>
          </reference>
          <reference field="3" count="1" selected="false">
            <x v="0"/>
          </reference>
          <reference field="2" count="1" selected="false">
            <x v="3"/>
          </reference>
        </references>
      </pivotArea>
    </format>
    <format dxfId="2668">
      <pivotArea dataOnly="0" labelOnly="1" fieldPosition="0">
        <references count="6">
          <reference field="33" count="1">
            <x v="1"/>
          </reference>
          <reference field="8" count="1" selected="false">
            <x v="9"/>
          </reference>
          <reference field="6" count="1" selected="false">
            <x v="3"/>
          </reference>
          <reference field="5" count="1" selected="false">
            <x v="42"/>
          </reference>
          <reference field="3" count="1" selected="false">
            <x v="0"/>
          </reference>
          <reference field="2" count="1" selected="false">
            <x v="3"/>
          </reference>
        </references>
      </pivotArea>
    </format>
    <format dxfId="2669">
      <pivotArea dataOnly="0" labelOnly="1" fieldPosition="0">
        <references count="6">
          <reference field="33" count="1">
            <x v="1"/>
          </reference>
          <reference field="8" count="1" selected="false">
            <x v="7"/>
          </reference>
          <reference field="6" count="1" selected="false">
            <x v="2"/>
          </reference>
          <reference field="5" count="1" selected="false">
            <x v="44"/>
          </reference>
          <reference field="3" count="1" selected="false">
            <x v="0"/>
          </reference>
          <reference field="2" count="1" selected="false">
            <x v="3"/>
          </reference>
        </references>
      </pivotArea>
    </format>
    <format dxfId="2670">
      <pivotArea dataOnly="0" labelOnly="1" fieldPosition="0">
        <references count="6">
          <reference field="33" count="1">
            <x v="1"/>
          </reference>
          <reference field="8" count="1" selected="false">
            <x v="3"/>
          </reference>
          <reference field="6" count="1" selected="false">
            <x v="6"/>
          </reference>
          <reference field="5" count="1" selected="false">
            <x v="10"/>
          </reference>
          <reference field="3" count="1" selected="false">
            <x v="1"/>
          </reference>
          <reference field="2" count="1" selected="false">
            <x v="3"/>
          </reference>
        </references>
      </pivotArea>
    </format>
    <format dxfId="2671">
      <pivotArea dataOnly="0" labelOnly="1" fieldPosition="0">
        <references count="6">
          <reference field="33" count="1">
            <x v="2"/>
          </reference>
          <reference field="8" count="1" selected="false">
            <x v="12"/>
          </reference>
          <reference field="6" count="1" selected="false">
            <x v="5"/>
          </reference>
          <reference field="5" count="1" selected="false">
            <x v="27"/>
          </reference>
          <reference field="3" count="1" selected="false">
            <x v="1"/>
          </reference>
          <reference field="2" count="1" selected="false">
            <x v="3"/>
          </reference>
        </references>
      </pivotArea>
    </format>
    <format dxfId="2672">
      <pivotArea dataOnly="0" labelOnly="1" fieldPosition="0">
        <references count="6">
          <reference field="33" count="1">
            <x v="1"/>
          </reference>
          <reference field="8" count="1" selected="false">
            <x v="11"/>
          </reference>
          <reference field="6" count="1" selected="false">
            <x v="10"/>
          </reference>
          <reference field="5" count="1" selected="false">
            <x v="29"/>
          </reference>
          <reference field="3" count="1" selected="false">
            <x v="1"/>
          </reference>
          <reference field="2" count="1" selected="false">
            <x v="3"/>
          </reference>
        </references>
      </pivotArea>
    </format>
    <format dxfId="2673">
      <pivotArea dataOnly="0" labelOnly="1" fieldPosition="0">
        <references count="6">
          <reference field="33" count="1">
            <x v="1"/>
          </reference>
          <reference field="8" count="1" selected="false">
            <x v="10"/>
          </reference>
          <reference field="6" count="1" selected="false">
            <x v="9"/>
          </reference>
          <reference field="5" count="1" selected="false">
            <x v="30"/>
          </reference>
          <reference field="3" count="1" selected="false">
            <x v="1"/>
          </reference>
          <reference field="2" count="1" selected="false">
            <x v="3"/>
          </reference>
        </references>
      </pivotArea>
    </format>
    <format dxfId="2674">
      <pivotArea dataOnly="0" labelOnly="1" fieldPosition="0">
        <references count="6">
          <reference field="33" count="1">
            <x v="1"/>
          </reference>
          <reference field="8" count="1" selected="false">
            <x v="6"/>
          </reference>
          <reference field="6" count="1" selected="false">
            <x v="19"/>
          </reference>
          <reference field="5" count="1" selected="false">
            <x v="1"/>
          </reference>
          <reference field="3" count="1" selected="false">
            <x v="2"/>
          </reference>
          <reference field="2" count="1" selected="false">
            <x v="3"/>
          </reference>
        </references>
      </pivotArea>
    </format>
    <format dxfId="2675">
      <pivotArea dataOnly="0" labelOnly="1" fieldPosition="0">
        <references count="6">
          <reference field="33" count="1">
            <x v="2"/>
          </reference>
          <reference field="8" count="1" selected="false">
            <x v="92"/>
          </reference>
          <reference field="6" count="1" selected="false">
            <x v="20"/>
          </reference>
          <reference field="5" count="1" selected="false">
            <x v="4"/>
          </reference>
          <reference field="3" count="1" selected="false">
            <x v="2"/>
          </reference>
          <reference field="2" count="1" selected="false">
            <x v="3"/>
          </reference>
        </references>
      </pivotArea>
    </format>
    <format dxfId="2676">
      <pivotArea dataOnly="0" labelOnly="1" fieldPosition="0">
        <references count="6">
          <reference field="33" count="1">
            <x v="1"/>
          </reference>
          <reference field="8" count="1" selected="false">
            <x v="5"/>
          </reference>
          <reference field="6" count="1" selected="false">
            <x v="21"/>
          </reference>
          <reference field="5" count="1" selected="false">
            <x v="13"/>
          </reference>
          <reference field="3" count="1" selected="false">
            <x v="2"/>
          </reference>
          <reference field="2" count="1" selected="false">
            <x v="3"/>
          </reference>
        </references>
      </pivotArea>
    </format>
    <format dxfId="2677">
      <pivotArea dataOnly="0" labelOnly="1" fieldPosition="0">
        <references count="6">
          <reference field="33" count="1">
            <x v="1"/>
          </reference>
          <reference field="8" count="1" selected="false">
            <x v="39"/>
          </reference>
          <reference field="6" count="1" selected="false">
            <x v="21"/>
          </reference>
          <reference field="5" count="1" selected="false">
            <x v="13"/>
          </reference>
          <reference field="3" count="1" selected="false">
            <x v="2"/>
          </reference>
          <reference field="2" count="1" selected="false">
            <x v="3"/>
          </reference>
        </references>
      </pivotArea>
    </format>
    <format dxfId="2678">
      <pivotArea dataOnly="0" labelOnly="1" fieldPosition="0">
        <references count="6">
          <reference field="33" count="1">
            <x v="2"/>
          </reference>
          <reference field="8" count="1" selected="false">
            <x v="13"/>
          </reference>
          <reference field="6" count="1" selected="false">
            <x v="14"/>
          </reference>
          <reference field="5" count="1" selected="false">
            <x v="14"/>
          </reference>
          <reference field="3" count="1" selected="false">
            <x v="2"/>
          </reference>
          <reference field="2" count="1" selected="false">
            <x v="3"/>
          </reference>
        </references>
      </pivotArea>
    </format>
    <format dxfId="2679">
      <pivotArea dataOnly="0" labelOnly="1" fieldPosition="0">
        <references count="6">
          <reference field="33" count="1">
            <x v="1"/>
          </reference>
          <reference field="8" count="1" selected="false">
            <x v="90"/>
          </reference>
          <reference field="6" count="1" selected="false">
            <x v="16"/>
          </reference>
          <reference field="5" count="1" selected="false">
            <x v="32"/>
          </reference>
          <reference field="3" count="1" selected="false">
            <x v="2"/>
          </reference>
          <reference field="2" count="1" selected="false">
            <x v="3"/>
          </reference>
        </references>
      </pivotArea>
    </format>
    <format dxfId="2680">
      <pivotArea dataOnly="0" labelOnly="1" fieldPosition="0">
        <references count="6">
          <reference field="33" count="1">
            <x v="2"/>
          </reference>
          <reference field="8" count="1" selected="false">
            <x v="91"/>
          </reference>
          <reference field="6" count="1" selected="false">
            <x v="17"/>
          </reference>
          <reference field="5" count="1" selected="false">
            <x v="33"/>
          </reference>
          <reference field="3" count="1" selected="false">
            <x v="2"/>
          </reference>
          <reference field="2" count="1" selected="false">
            <x v="3"/>
          </reference>
        </references>
      </pivotArea>
    </format>
    <format dxfId="2681">
      <pivotArea dataOnly="0" labelOnly="1" fieldPosition="0">
        <references count="6">
          <reference field="33" count="1">
            <x v="1"/>
          </reference>
          <reference field="8" count="1" selected="false">
            <x v="54"/>
          </reference>
          <reference field="6" count="1" selected="false">
            <x v="1"/>
          </reference>
          <reference field="5" count="1" selected="false">
            <x v="40"/>
          </reference>
          <reference field="3" count="1" selected="false">
            <x v="0"/>
          </reference>
          <reference field="2" count="1" selected="false">
            <x v="4"/>
          </reference>
        </references>
      </pivotArea>
    </format>
    <format dxfId="2682">
      <pivotArea dataOnly="0" labelOnly="1" fieldPosition="0">
        <references count="6">
          <reference field="33" count="1">
            <x v="1"/>
          </reference>
          <reference field="8" count="1" selected="false">
            <x v="55"/>
          </reference>
          <reference field="6" count="1" selected="false">
            <x v="3"/>
          </reference>
          <reference field="5" count="1" selected="false">
            <x v="42"/>
          </reference>
          <reference field="3" count="1" selected="false">
            <x v="0"/>
          </reference>
          <reference field="2" count="1" selected="false">
            <x v="4"/>
          </reference>
        </references>
      </pivotArea>
    </format>
    <format dxfId="2683">
      <pivotArea dataOnly="0" labelOnly="1" fieldPosition="0">
        <references count="6">
          <reference field="33" count="1">
            <x v="1"/>
          </reference>
          <reference field="8" count="1" selected="false">
            <x v="53"/>
          </reference>
          <reference field="6" count="1" selected="false">
            <x v="2"/>
          </reference>
          <reference field="5" count="1" selected="false">
            <x v="44"/>
          </reference>
          <reference field="3" count="1" selected="false">
            <x v="0"/>
          </reference>
          <reference field="2" count="1" selected="false">
            <x v="4"/>
          </reference>
        </references>
      </pivotArea>
    </format>
    <format dxfId="2684">
      <pivotArea dataOnly="0" labelOnly="1" fieldPosition="0">
        <references count="6">
          <reference field="33" count="1">
            <x v="1"/>
          </reference>
          <reference field="8" count="1" selected="false">
            <x v="3"/>
          </reference>
          <reference field="6" count="1" selected="false">
            <x v="6"/>
          </reference>
          <reference field="5" count="1" selected="false">
            <x v="10"/>
          </reference>
          <reference field="3" count="1" selected="false">
            <x v="1"/>
          </reference>
          <reference field="2" count="1" selected="false">
            <x v="4"/>
          </reference>
        </references>
      </pivotArea>
    </format>
    <format dxfId="2685">
      <pivotArea dataOnly="0" labelOnly="1" fieldPosition="0">
        <references count="6">
          <reference field="33" count="1">
            <x v="1"/>
          </reference>
          <reference field="8" count="1" selected="false">
            <x v="58"/>
          </reference>
          <reference field="6" count="1" selected="false">
            <x v="13"/>
          </reference>
          <reference field="5" count="1" selected="false">
            <x v="11"/>
          </reference>
          <reference field="3" count="1" selected="false">
            <x v="1"/>
          </reference>
          <reference field="2" count="1" selected="false">
            <x v="4"/>
          </reference>
        </references>
      </pivotArea>
    </format>
    <format dxfId="2686">
      <pivotArea dataOnly="0" labelOnly="1" fieldPosition="0">
        <references count="6">
          <reference field="33" count="1">
            <x v="1"/>
          </reference>
          <reference field="8" count="1" selected="false">
            <x v="57"/>
          </reference>
          <reference field="6" count="1" selected="false">
            <x v="5"/>
          </reference>
          <reference field="5" count="1" selected="false">
            <x v="27"/>
          </reference>
          <reference field="3" count="1" selected="false">
            <x v="1"/>
          </reference>
          <reference field="2" count="1" selected="false">
            <x v="4"/>
          </reference>
        </references>
      </pivotArea>
    </format>
    <format dxfId="2687">
      <pivotArea dataOnly="0" labelOnly="1" fieldPosition="0">
        <references count="6">
          <reference field="33" count="1">
            <x v="1"/>
          </reference>
          <reference field="8" count="1" selected="false">
            <x v="24"/>
          </reference>
          <reference field="6" count="1" selected="false">
            <x v="23"/>
          </reference>
          <reference field="5" count="1" selected="false">
            <x v="1"/>
          </reference>
          <reference field="3" count="1" selected="false">
            <x v="2"/>
          </reference>
          <reference field="2" count="1" selected="false">
            <x v="4"/>
          </reference>
        </references>
      </pivotArea>
    </format>
    <format dxfId="2688">
      <pivotArea dataOnly="0" labelOnly="1" fieldPosition="0">
        <references count="6">
          <reference field="33" count="1">
            <x v="1"/>
          </reference>
          <reference field="8" count="1" selected="false">
            <x v="52"/>
          </reference>
          <reference field="6" count="1" selected="false">
            <x v="23"/>
          </reference>
          <reference field="5" count="1" selected="false">
            <x v="1"/>
          </reference>
          <reference field="3" count="1" selected="false">
            <x v="2"/>
          </reference>
          <reference field="2" count="1" selected="false">
            <x v="4"/>
          </reference>
        </references>
      </pivotArea>
    </format>
    <format dxfId="2689">
      <pivotArea dataOnly="0" labelOnly="1" fieldPosition="0">
        <references count="6">
          <reference field="33" count="1">
            <x v="1"/>
          </reference>
          <reference field="8" count="1" selected="false">
            <x v="106"/>
          </reference>
          <reference field="6" count="1" selected="false">
            <x v="20"/>
          </reference>
          <reference field="5" count="1" selected="false">
            <x v="4"/>
          </reference>
          <reference field="3" count="1" selected="false">
            <x v="2"/>
          </reference>
          <reference field="2" count="1" selected="false">
            <x v="4"/>
          </reference>
        </references>
      </pivotArea>
    </format>
    <format dxfId="2690">
      <pivotArea dataOnly="0" labelOnly="1" fieldPosition="0">
        <references count="6">
          <reference field="33" count="1">
            <x v="1"/>
          </reference>
          <reference field="8" count="1" selected="false">
            <x v="4"/>
          </reference>
          <reference field="6" count="1" selected="false">
            <x v="21"/>
          </reference>
          <reference field="5" count="1" selected="false">
            <x v="13"/>
          </reference>
          <reference field="3" count="1" selected="false">
            <x v="2"/>
          </reference>
          <reference field="2" count="1" selected="false">
            <x v="4"/>
          </reference>
        </references>
      </pivotArea>
    </format>
    <format dxfId="2691">
      <pivotArea dataOnly="0" labelOnly="1" fieldPosition="0">
        <references count="6">
          <reference field="33" count="1">
            <x v="1"/>
          </reference>
          <reference field="8" count="1" selected="false">
            <x v="105"/>
          </reference>
          <reference field="6" count="1" selected="false">
            <x v="17"/>
          </reference>
          <reference field="5" count="1" selected="false">
            <x v="33"/>
          </reference>
          <reference field="3" count="1" selected="false">
            <x v="2"/>
          </reference>
          <reference field="2" count="1" selected="false">
            <x v="4"/>
          </reference>
        </references>
      </pivotArea>
    </format>
    <format dxfId="2692">
      <pivotArea dataOnly="0" labelOnly="1" fieldPosition="0">
        <references count="6">
          <reference field="33" count="1">
            <x v="1"/>
          </reference>
          <reference field="8" count="1" selected="false">
            <x v="16"/>
          </reference>
          <reference field="6" count="1" selected="false">
            <x v="3"/>
          </reference>
          <reference field="5" count="1" selected="false">
            <x v="42"/>
          </reference>
          <reference field="3" count="1" selected="false">
            <x v="0"/>
          </reference>
          <reference field="2" count="1" selected="false">
            <x v="5"/>
          </reference>
        </references>
      </pivotArea>
    </format>
    <format dxfId="2693">
      <pivotArea dataOnly="0" labelOnly="1" fieldPosition="0">
        <references count="6">
          <reference field="33" count="1">
            <x v="1"/>
          </reference>
          <reference field="8" count="1" selected="false">
            <x v="3"/>
          </reference>
          <reference field="6" count="1" selected="false">
            <x v="6"/>
          </reference>
          <reference field="5" count="1" selected="false">
            <x v="10"/>
          </reference>
          <reference field="3" count="1" selected="false">
            <x v="1"/>
          </reference>
          <reference field="2" count="1" selected="false">
            <x v="5"/>
          </reference>
        </references>
      </pivotArea>
    </format>
    <format dxfId="2694">
      <pivotArea dataOnly="0" labelOnly="1" fieldPosition="0">
        <references count="6">
          <reference field="33" count="1">
            <x v="1"/>
          </reference>
          <reference field="8" count="1" selected="false">
            <x v="18"/>
          </reference>
          <reference field="6" count="1" selected="false">
            <x v="12"/>
          </reference>
          <reference field="5" count="1" selected="false">
            <x v="12"/>
          </reference>
          <reference field="3" count="1" selected="false">
            <x v="1"/>
          </reference>
          <reference field="2" count="1" selected="false">
            <x v="5"/>
          </reference>
        </references>
      </pivotArea>
    </format>
    <format dxfId="2695">
      <pivotArea dataOnly="0" labelOnly="1" fieldPosition="0">
        <references count="6">
          <reference field="33" count="1">
            <x v="1"/>
          </reference>
          <reference field="8" count="1" selected="false">
            <x v="23"/>
          </reference>
          <reference field="6" count="1" selected="false">
            <x v="5"/>
          </reference>
          <reference field="5" count="1" selected="false">
            <x v="27"/>
          </reference>
          <reference field="3" count="1" selected="false">
            <x v="1"/>
          </reference>
          <reference field="2" count="1" selected="false">
            <x v="5"/>
          </reference>
        </references>
      </pivotArea>
    </format>
    <format dxfId="2696">
      <pivotArea dataOnly="0" labelOnly="1" fieldPosition="0">
        <references count="6">
          <reference field="33" count="1">
            <x v="1"/>
          </reference>
          <reference field="8" count="1" selected="false">
            <x v="17"/>
          </reference>
          <reference field="6" count="1" selected="false">
            <x v="10"/>
          </reference>
          <reference field="5" count="1" selected="false">
            <x v="29"/>
          </reference>
          <reference field="3" count="1" selected="false">
            <x v="1"/>
          </reference>
          <reference field="2" count="1" selected="false">
            <x v="5"/>
          </reference>
        </references>
      </pivotArea>
    </format>
    <format dxfId="2697">
      <pivotArea dataOnly="0" labelOnly="1" fieldPosition="0">
        <references count="6">
          <reference field="33" count="1">
            <x v="1"/>
          </reference>
          <reference field="8" count="1" selected="false">
            <x v="19"/>
          </reference>
          <reference field="6" count="1" selected="false">
            <x v="19"/>
          </reference>
          <reference field="5" count="1" selected="false">
            <x v="1"/>
          </reference>
          <reference field="3" count="1" selected="false">
            <x v="2"/>
          </reference>
          <reference field="2" count="1" selected="false">
            <x v="5"/>
          </reference>
        </references>
      </pivotArea>
    </format>
    <format dxfId="2698">
      <pivotArea dataOnly="0" labelOnly="1" fieldPosition="0">
        <references count="6">
          <reference field="33" count="1">
            <x v="1"/>
          </reference>
          <reference field="8" count="1" selected="false">
            <x v="97"/>
          </reference>
          <reference field="6" count="1" selected="false">
            <x v="20"/>
          </reference>
          <reference field="5" count="1" selected="false">
            <x v="4"/>
          </reference>
          <reference field="3" count="1" selected="false">
            <x v="2"/>
          </reference>
          <reference field="2" count="1" selected="false">
            <x v="5"/>
          </reference>
        </references>
      </pivotArea>
    </format>
    <format dxfId="2699">
      <pivotArea dataOnly="0" labelOnly="1" fieldPosition="0">
        <references count="6">
          <reference field="33" count="1">
            <x v="1"/>
          </reference>
          <reference field="8" count="1" selected="false">
            <x v="95"/>
          </reference>
          <reference field="6" count="1" selected="false">
            <x v="16"/>
          </reference>
          <reference field="5" count="1" selected="false">
            <x v="32"/>
          </reference>
          <reference field="3" count="1" selected="false">
            <x v="2"/>
          </reference>
          <reference field="2" count="1" selected="false">
            <x v="5"/>
          </reference>
        </references>
      </pivotArea>
    </format>
    <format dxfId="2700">
      <pivotArea dataOnly="0" labelOnly="1" fieldPosition="0">
        <references count="6">
          <reference field="33" count="1">
            <x v="1"/>
          </reference>
          <reference field="8" count="1" selected="false">
            <x v="96"/>
          </reference>
          <reference field="6" count="1" selected="false">
            <x v="17"/>
          </reference>
          <reference field="5" count="1" selected="false">
            <x v="33"/>
          </reference>
          <reference field="3" count="1" selected="false">
            <x v="2"/>
          </reference>
          <reference field="2" count="1" selected="false">
            <x v="5"/>
          </reference>
        </references>
      </pivotArea>
    </format>
    <format dxfId="2701">
      <pivotArea dataOnly="0" labelOnly="1" fieldPosition="0">
        <references count="6">
          <reference field="33" count="1">
            <x v="1"/>
          </reference>
          <reference field="8" count="1" selected="false">
            <x v="51"/>
          </reference>
          <reference field="6" count="1" selected="false">
            <x v="4"/>
          </reference>
          <reference field="5" count="1" selected="false">
            <x v="43"/>
          </reference>
          <reference field="3" count="1" selected="false">
            <x v="0"/>
          </reference>
          <reference field="2" count="1" selected="false">
            <x v="6"/>
          </reference>
        </references>
      </pivotArea>
    </format>
    <format dxfId="2702">
      <pivotArea dataOnly="0" labelOnly="1" fieldPosition="0">
        <references count="6">
          <reference field="33" count="1">
            <x v="1"/>
          </reference>
          <reference field="8" count="1" selected="false">
            <x v="62"/>
          </reference>
          <reference field="6" count="1" selected="false">
            <x v="7"/>
          </reference>
          <reference field="5" count="1" selected="false">
            <x v="9"/>
          </reference>
          <reference field="3" count="1" selected="false">
            <x v="1"/>
          </reference>
          <reference field="2" count="1" selected="false">
            <x v="6"/>
          </reference>
        </references>
      </pivotArea>
    </format>
    <format dxfId="2703">
      <pivotArea dataOnly="0" labelOnly="1" fieldPosition="0">
        <references count="6">
          <reference field="33" count="1">
            <x v="1"/>
          </reference>
          <reference field="8" count="1" selected="false">
            <x v="60"/>
          </reference>
          <reference field="6" count="1" selected="false">
            <x v="12"/>
          </reference>
          <reference field="5" count="1" selected="false">
            <x v="12"/>
          </reference>
          <reference field="3" count="1" selected="false">
            <x v="1"/>
          </reference>
          <reference field="2" count="1" selected="false">
            <x v="6"/>
          </reference>
        </references>
      </pivotArea>
    </format>
    <format dxfId="2704">
      <pivotArea dataOnly="0" labelOnly="1" fieldPosition="0">
        <references count="6">
          <reference field="33" count="1">
            <x v="1"/>
          </reference>
          <reference field="8" count="1" selected="false">
            <x v="63"/>
          </reference>
          <reference field="6" count="1" selected="false">
            <x v="5"/>
          </reference>
          <reference field="5" count="1" selected="false">
            <x v="27"/>
          </reference>
          <reference field="3" count="1" selected="false">
            <x v="1"/>
          </reference>
          <reference field="2" count="1" selected="false">
            <x v="6"/>
          </reference>
        </references>
      </pivotArea>
    </format>
    <format dxfId="2705">
      <pivotArea dataOnly="0" labelOnly="1" fieldPosition="0">
        <references count="6">
          <reference field="33" count="1">
            <x v="1"/>
          </reference>
          <reference field="8" count="1" selected="false">
            <x v="67"/>
          </reference>
          <reference field="6" count="1" selected="false">
            <x v="8"/>
          </reference>
          <reference field="5" count="1" selected="false">
            <x v="28"/>
          </reference>
          <reference field="3" count="1" selected="false">
            <x v="1"/>
          </reference>
          <reference field="2" count="1" selected="false">
            <x v="6"/>
          </reference>
        </references>
      </pivotArea>
    </format>
    <format dxfId="2706">
      <pivotArea dataOnly="0" labelOnly="1" fieldPosition="0">
        <references count="6">
          <reference field="33" count="1">
            <x v="1"/>
          </reference>
          <reference field="8" count="1" selected="false">
            <x v="59"/>
          </reference>
          <reference field="6" count="1" selected="false">
            <x v="10"/>
          </reference>
          <reference field="5" count="1" selected="false">
            <x v="29"/>
          </reference>
          <reference field="3" count="1" selected="false">
            <x v="1"/>
          </reference>
          <reference field="2" count="1" selected="false">
            <x v="6"/>
          </reference>
        </references>
      </pivotArea>
    </format>
    <format dxfId="2707">
      <pivotArea dataOnly="0" labelOnly="1" fieldPosition="0">
        <references count="6">
          <reference field="33" count="1">
            <x v="1"/>
          </reference>
          <reference field="8" count="1" selected="false">
            <x v="0"/>
          </reference>
          <reference field="6" count="1" selected="false">
            <x v="22"/>
          </reference>
          <reference field="5" count="1" selected="false">
            <x v="7"/>
          </reference>
          <reference field="3" count="1" selected="false">
            <x v="2"/>
          </reference>
          <reference field="2" count="1" selected="false">
            <x v="6"/>
          </reference>
        </references>
      </pivotArea>
    </format>
    <format dxfId="2708">
      <pivotArea dataOnly="0" labelOnly="1" fieldPosition="0">
        <references count="6">
          <reference field="33" count="1">
            <x v="1"/>
          </reference>
          <reference field="8" count="1" selected="false">
            <x v="109"/>
          </reference>
          <reference field="6" count="1" selected="false">
            <x v="16"/>
          </reference>
          <reference field="5" count="1" selected="false">
            <x v="32"/>
          </reference>
          <reference field="3" count="1" selected="false">
            <x v="2"/>
          </reference>
          <reference field="2" count="1" selected="false">
            <x v="6"/>
          </reference>
        </references>
      </pivotArea>
    </format>
    <format dxfId="2709">
      <pivotArea dataOnly="0" labelOnly="1" grandRow="1" offset="F1:F1" fieldPosition="0"/>
    </format>
    <format dxfId="2710">
      <pivotArea dataOnly="0" labelOnly="1" fieldPosition="0">
        <references count="1">
          <reference field="4294967294" count="1">
            <x v="0"/>
          </reference>
        </references>
      </pivotArea>
    </format>
    <format dxfId="2711">
      <pivotArea dataOnly="0" labelOnly="1" fieldPosition="0">
        <references count="1">
          <reference field="4294967294" count="1">
            <x v="1"/>
          </reference>
        </references>
      </pivotArea>
    </format>
    <format dxfId="2712">
      <pivotArea dataOnly="0" labelOnly="1" fieldPosition="0">
        <references count="1">
          <reference field="4294967294" count="1">
            <x v="2"/>
          </reference>
        </references>
      </pivotArea>
    </format>
    <format dxfId="2713">
      <pivotArea dataOnly="0" labelOnly="1" fieldPosition="0">
        <references count="1">
          <reference field="4294967294" count="1">
            <x v="3"/>
          </reference>
        </references>
      </pivotArea>
    </format>
    <format dxfId="2714">
      <pivotArea dataOnly="0" labelOnly="1" fieldPosition="0">
        <references count="1">
          <reference field="4294967294" count="1">
            <x v="4"/>
          </reference>
        </references>
      </pivotArea>
    </format>
    <format dxfId="2715">
      <pivotArea dataOnly="0" labelOnly="1" fieldPosition="0">
        <references count="1">
          <reference field="4294967294" count="1">
            <x v="5"/>
          </reference>
        </references>
      </pivotArea>
    </format>
    <format dxfId="2716">
      <pivotArea collapsedLevelsAreSubtotals="1" fieldPosition="0"/>
    </format>
    <format dxfId="2717">
      <pivotArea type="all" dataOnly="0" outline="0" fieldPosition="0"/>
    </format>
    <format dxfId="2718">
      <pivotArea type="all" dataOnly="0" outline="0" fieldPosition="0"/>
    </format>
    <format dxfId="2719">
      <pivotArea type="all" dataOnly="0" outline="0" fieldPosition="0"/>
    </format>
    <format dxfId="2720">
      <pivotArea type="all" dataOnly="0" outline="0" fieldPosition="0"/>
    </format>
    <format dxfId="2721">
      <pivotArea type="all" dataOnly="0" outline="0" fieldPosition="0"/>
    </format>
    <format dxfId="2722">
      <pivotArea collapsedLevelsAreSubtotals="1" fieldPosition="0"/>
    </format>
    <format dxfId="2723">
      <pivotArea dataOnly="0" labelOnly="1" fieldPosition="0">
        <references count="1">
          <reference field="4294967294" count="1">
            <x v="2"/>
          </reference>
        </references>
      </pivotArea>
    </format>
    <format dxfId="2724">
      <pivotArea collapsedLevelsAreSubtotals="1" fieldPosition="0">
        <references count="1">
          <reference field="4294967294" count="1" selected="false">
            <x v="2"/>
          </reference>
        </references>
      </pivotArea>
    </format>
    <format dxfId="2725">
      <pivotArea dataOnly="0" labelOnly="1" fieldPosition="0">
        <references count="1">
          <reference field="4294967294" count="1">
            <x v="5"/>
          </reference>
        </references>
      </pivotArea>
    </format>
    <format dxfId="2726">
      <pivotArea collapsedLevelsAreSubtotals="1" fieldPosition="0">
        <references count="1">
          <reference field="4294967294" count="1" selected="false">
            <x v="5"/>
          </reference>
        </references>
      </pivotArea>
    </format>
    <format dxfId="2727">
      <pivotArea dataOnly="0" labelOnly="1" fieldPosition="0">
        <references count="1">
          <reference field="4294967294" count="1">
            <x v="2"/>
          </reference>
        </references>
      </pivotArea>
    </format>
    <format dxfId="2728">
      <pivotArea collapsedLevelsAreSubtotals="1" fieldPosition="0">
        <references count="1">
          <reference field="4294967294" count="1" selected="false">
            <x v="2"/>
          </reference>
        </references>
      </pivotArea>
    </format>
    <format dxfId="2729">
      <pivotArea dataOnly="0" labelOnly="1" fieldPosition="0">
        <references count="1">
          <reference field="4294967294" count="1">
            <x v="5"/>
          </reference>
        </references>
      </pivotArea>
    </format>
    <format dxfId="2730">
      <pivotArea collapsedLevelsAreSubtotals="1" fieldPosition="0">
        <references count="1">
          <reference field="4294967294" count="1" selected="false">
            <x v="5"/>
          </reference>
        </references>
      </pivotArea>
    </format>
    <format dxfId="2731">
      <pivotArea type="all" dataOnly="0" outline="0" fieldPosition="0"/>
    </format>
  </formats>
  <pivotTableStyleInfo name="数据透视表样式 1" showRowHeaders="1" showColHeaders="1" showRowStripes="1" showColStripes="1"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7"/>
  <sheetViews>
    <sheetView zoomScale="85" zoomScaleNormal="85" workbookViewId="0">
      <selection activeCell="Q7" sqref="H7:H12 Q7:Q12"/>
    </sheetView>
  </sheetViews>
  <sheetFormatPr defaultColWidth="10.2857142857143" defaultRowHeight="15.75"/>
  <cols>
    <col min="1" max="1" width="11.0857142857143" style="103" customWidth="true"/>
    <col min="2" max="2" width="10.5809523809524" style="103" customWidth="true"/>
    <col min="3" max="3" width="13" style="103" customWidth="true"/>
    <col min="4" max="4" width="14" style="103" customWidth="true"/>
    <col min="5" max="5" width="16.5714285714286" style="103" customWidth="true"/>
    <col min="6" max="6" width="12.8571428571429" style="103" customWidth="true"/>
    <col min="7" max="7" width="13" style="103" customWidth="true"/>
    <col min="8" max="9" width="8.42857142857143" style="103" customWidth="true"/>
    <col min="10" max="10" width="10.247619047619" style="103" customWidth="true"/>
    <col min="11" max="12" width="13" style="103" customWidth="true"/>
    <col min="13" max="13" width="14.6190476190476" style="103" customWidth="true"/>
    <col min="14" max="14" width="15.8571428571429" style="103" customWidth="true"/>
    <col min="15" max="15" width="10.2857142857143" style="103" customWidth="true"/>
    <col min="16" max="16" width="13" style="103" customWidth="true"/>
    <col min="17" max="19" width="9.07619047619048" style="103" customWidth="true"/>
    <col min="20" max="20" width="13" style="103" customWidth="true"/>
    <col min="21" max="21" width="8.56190476190476" style="103" customWidth="true"/>
    <col min="22" max="22" width="10.2857142857143" style="103"/>
    <col min="23" max="23" width="13.2857142857143" style="103"/>
    <col min="24" max="24" width="14.5714285714286" style="103"/>
    <col min="25" max="16383" width="10.2857142857143" style="103"/>
    <col min="16384" max="16384" width="10.2857142857143" style="104"/>
  </cols>
  <sheetData>
    <row r="1" ht="47.25" customHeight="true" spans="1:20">
      <c r="A1" s="105" t="s">
        <v>0</v>
      </c>
      <c r="B1" s="105"/>
      <c r="C1" s="105"/>
      <c r="D1" s="105"/>
      <c r="E1" s="105"/>
      <c r="F1" s="105"/>
      <c r="G1" s="105"/>
      <c r="H1" s="105"/>
      <c r="I1" s="105"/>
      <c r="J1" s="105"/>
      <c r="K1" s="105"/>
      <c r="L1" s="105"/>
      <c r="M1" s="105"/>
      <c r="N1" s="105"/>
      <c r="O1" s="105"/>
      <c r="P1" s="105"/>
      <c r="Q1" s="105"/>
      <c r="R1" s="105"/>
      <c r="S1" s="105"/>
      <c r="T1" s="105"/>
    </row>
    <row r="2" ht="25" customHeight="true" spans="1:20">
      <c r="A2" s="106"/>
      <c r="B2" s="107"/>
      <c r="C2" s="107"/>
      <c r="D2" s="107"/>
      <c r="E2" s="106"/>
      <c r="F2" s="106"/>
      <c r="G2" s="106"/>
      <c r="H2" s="106"/>
      <c r="I2" s="106"/>
      <c r="J2" s="106"/>
      <c r="K2" s="106"/>
      <c r="L2" s="106"/>
      <c r="M2" s="106"/>
      <c r="N2" s="106"/>
      <c r="O2" s="106"/>
      <c r="P2" s="119"/>
      <c r="Q2" s="106"/>
      <c r="R2" s="106"/>
      <c r="S2" s="107" t="s">
        <v>1</v>
      </c>
      <c r="T2" s="120"/>
    </row>
    <row r="3" ht="35.95" customHeight="true" spans="1:21">
      <c r="A3" s="108" t="s">
        <v>2</v>
      </c>
      <c r="B3" s="109" t="s">
        <v>3</v>
      </c>
      <c r="C3" s="109" t="s">
        <v>4</v>
      </c>
      <c r="D3" s="109"/>
      <c r="E3" s="109"/>
      <c r="F3" s="109"/>
      <c r="G3" s="109"/>
      <c r="H3" s="109"/>
      <c r="I3" s="109"/>
      <c r="J3" s="109"/>
      <c r="K3" s="109"/>
      <c r="L3" s="109" t="s">
        <v>5</v>
      </c>
      <c r="M3" s="109"/>
      <c r="N3" s="109"/>
      <c r="O3" s="109"/>
      <c r="P3" s="109"/>
      <c r="Q3" s="109"/>
      <c r="R3" s="109"/>
      <c r="S3" s="109"/>
      <c r="T3" s="121"/>
      <c r="U3" s="124" t="s">
        <v>6</v>
      </c>
    </row>
    <row r="4" ht="48.75" customHeight="true" spans="1:21">
      <c r="A4" s="108"/>
      <c r="B4" s="109"/>
      <c r="C4" s="109" t="s">
        <v>7</v>
      </c>
      <c r="D4" s="108" t="s">
        <v>8</v>
      </c>
      <c r="E4" s="108" t="s">
        <v>9</v>
      </c>
      <c r="F4" s="108" t="s">
        <v>10</v>
      </c>
      <c r="G4" s="109" t="s">
        <v>11</v>
      </c>
      <c r="H4" s="108" t="s">
        <v>12</v>
      </c>
      <c r="I4" s="108" t="s">
        <v>13</v>
      </c>
      <c r="J4" s="108" t="s">
        <v>14</v>
      </c>
      <c r="K4" s="109" t="s">
        <v>15</v>
      </c>
      <c r="L4" s="109" t="s">
        <v>7</v>
      </c>
      <c r="M4" s="108" t="s">
        <v>8</v>
      </c>
      <c r="N4" s="108" t="s">
        <v>9</v>
      </c>
      <c r="O4" s="108" t="s">
        <v>10</v>
      </c>
      <c r="P4" s="109" t="s">
        <v>11</v>
      </c>
      <c r="Q4" s="108" t="s">
        <v>12</v>
      </c>
      <c r="R4" s="108" t="s">
        <v>13</v>
      </c>
      <c r="S4" s="108" t="s">
        <v>14</v>
      </c>
      <c r="T4" s="109" t="s">
        <v>15</v>
      </c>
      <c r="U4" s="125"/>
    </row>
    <row r="5" ht="45.75" customHeight="true" spans="1:21">
      <c r="A5" s="108" t="s">
        <v>16</v>
      </c>
      <c r="B5" s="110">
        <f t="shared" ref="B5:B12" si="0">C5+L5</f>
        <v>7.9337408374065</v>
      </c>
      <c r="C5" s="110">
        <f t="shared" ref="C5:C12" si="1">G5+K5</f>
        <v>4.24176766588496</v>
      </c>
      <c r="D5" s="111">
        <f>SUM(D6:D12)</f>
        <v>61971</v>
      </c>
      <c r="E5" s="111">
        <f>SUM(E6:E12)</f>
        <v>50628.6805</v>
      </c>
      <c r="F5" s="114">
        <f>E5/D5</f>
        <v>0.816973753852609</v>
      </c>
      <c r="G5" s="110">
        <f t="shared" ref="G5:G12" si="2">IF(F5&gt;=95%,2.5,F5/95%*2.5)</f>
        <v>2.14993093119108</v>
      </c>
      <c r="H5" s="115">
        <f>SUM(H6:H12)</f>
        <v>98</v>
      </c>
      <c r="I5" s="115">
        <f>SUM(I6:I12)</f>
        <v>30</v>
      </c>
      <c r="J5" s="115">
        <f>SUM(J6:J12)</f>
        <v>67</v>
      </c>
      <c r="K5" s="110">
        <f t="shared" ref="K5:K12" si="3">(J5*1+I5*0.5)/H5*2.5</f>
        <v>2.09183673469388</v>
      </c>
      <c r="L5" s="110">
        <f t="shared" ref="L5:L12" si="4">P5+T5</f>
        <v>3.69197317152154</v>
      </c>
      <c r="M5" s="111">
        <f>SUM(M6:M12)</f>
        <v>27351</v>
      </c>
      <c r="N5" s="111">
        <f>SUM(N6:N12)</f>
        <v>3443.3247</v>
      </c>
      <c r="O5" s="114">
        <f>N5/M5</f>
        <v>0.125893923439728</v>
      </c>
      <c r="P5" s="110">
        <f t="shared" ref="P5:P12" si="5">IF(O5&gt;=60%,5,O5/60%*5)</f>
        <v>1.0491160286644</v>
      </c>
      <c r="Q5" s="117">
        <f>SUM(Q6:Q12)</f>
        <v>14</v>
      </c>
      <c r="R5" s="117">
        <f>SUM(R6:R12)</f>
        <v>8</v>
      </c>
      <c r="S5" s="117">
        <f>SUM(S6:S12)</f>
        <v>1</v>
      </c>
      <c r="T5" s="122">
        <f t="shared" ref="T5:T12" si="6">(S5*1+R5*0.8)/Q5*5</f>
        <v>2.64285714285714</v>
      </c>
      <c r="U5" s="117"/>
    </row>
    <row r="6" ht="45.75" customHeight="true" spans="1:21">
      <c r="A6" s="108" t="s">
        <v>17</v>
      </c>
      <c r="B6" s="112">
        <f t="shared" si="0"/>
        <v>8.85086600933606</v>
      </c>
      <c r="C6" s="112">
        <f t="shared" si="1"/>
        <v>4.40917264752791</v>
      </c>
      <c r="D6" s="111">
        <f>SUMIFS(原始数据!$AE$3:$AE$200,原始数据!$AD$3:$AD$200,$C$3,原始数据!$C$3:$C$200,A6)</f>
        <v>19800</v>
      </c>
      <c r="E6" s="111">
        <f>SUMIFS(原始数据!$AF$3:$AF$200,原始数据!$AD$3:$AD$200,$C$3,原始数据!$C$3:$C$200,A6)</f>
        <v>16323.99</v>
      </c>
      <c r="F6" s="114">
        <f>E6/D6</f>
        <v>0.824443939393939</v>
      </c>
      <c r="G6" s="112">
        <f t="shared" si="2"/>
        <v>2.16958931419458</v>
      </c>
      <c r="H6" s="116">
        <f>COUNTIFS(原始数据!$AD:$AD,"2019-2021",原始数据!$C:$C,"市本级")</f>
        <v>24</v>
      </c>
      <c r="I6" s="117">
        <f>COUNTIFS(原始数据!$AH:$AH,"在建",原始数据!$C:$C,"市本级",原始数据!$AD:$AD,"2019-2021")</f>
        <v>5</v>
      </c>
      <c r="J6" s="117">
        <f>COUNTIFS(原始数据!$AH:$AH,"已完工",原始数据!$C:$C,"市本级",原始数据!$AD:$AD,"2019-2021")</f>
        <v>19</v>
      </c>
      <c r="K6" s="112">
        <f t="shared" si="3"/>
        <v>2.23958333333333</v>
      </c>
      <c r="L6" s="112">
        <f t="shared" si="4"/>
        <v>4.44169336180815</v>
      </c>
      <c r="M6" s="111">
        <f>SUMIFS(原始数据!$AE$3:$AE$200,原始数据!$AD$3:$AD$200,$L$3,原始数据!$C$3:$C$200,A6)</f>
        <v>3746</v>
      </c>
      <c r="N6" s="111">
        <f>SUMIFS(原始数据!$AF$3:$AF$200,原始数据!$AD$3:$AD$200,$L$3,原始数据!$C$3:$C$200,A6)</f>
        <v>648.07</v>
      </c>
      <c r="O6" s="114">
        <f t="shared" ref="O6:O12" si="7">N6/M6</f>
        <v>0.173003203416978</v>
      </c>
      <c r="P6" s="112">
        <f t="shared" si="5"/>
        <v>1.44169336180815</v>
      </c>
      <c r="Q6" s="117">
        <f>COUNTIFS(原始数据!$AD:$AD,"2022-2023",原始数据!$C:$C,"市本级")</f>
        <v>3</v>
      </c>
      <c r="R6" s="117">
        <f>COUNTIFS(原始数据!$AH:$AH,"在建",原始数据!$C:$C,"市本级",原始数据!$AD:$AD,"2022-2023")</f>
        <v>1</v>
      </c>
      <c r="S6" s="117">
        <f>COUNTIFS(原始数据!$AH:$AH,"已完工",原始数据!$C:$C,"市本级",原始数据!$AD:$AD,"2022-2023")</f>
        <v>1</v>
      </c>
      <c r="T6" s="123">
        <f t="shared" si="6"/>
        <v>3</v>
      </c>
      <c r="U6" s="117">
        <f>RANK(B6,$B$6:$B$12)</f>
        <v>3</v>
      </c>
    </row>
    <row r="7" ht="45.75" customHeight="true" spans="1:21">
      <c r="A7" s="108" t="s">
        <v>18</v>
      </c>
      <c r="B7" s="112">
        <f t="shared" si="0"/>
        <v>10.1336556081289</v>
      </c>
      <c r="C7" s="112">
        <f t="shared" si="1"/>
        <v>4.02424319477037</v>
      </c>
      <c r="D7" s="111">
        <f>SUMIFS(原始数据!$AE$3:$AE$200,原始数据!$AD$3:$AD$200,$C$3,原始数据!$C$3:$C$200,A7)</f>
        <v>15700</v>
      </c>
      <c r="E7" s="111">
        <f>SUMIFS(原始数据!$AF$3:$AF$200,原始数据!$AD$3:$AD$200,$C$3,原始数据!$C$3:$C$200,A7)</f>
        <v>12822.3849</v>
      </c>
      <c r="F7" s="114">
        <f t="shared" ref="F7:F12" si="8">E7/D7</f>
        <v>0.816712414012739</v>
      </c>
      <c r="G7" s="112">
        <f t="shared" si="2"/>
        <v>2.14924319477037</v>
      </c>
      <c r="H7" s="116">
        <f>COUNTIFS(原始数据!$AD:$AD,"2019-2021",原始数据!$C:$C,"咸安区")</f>
        <v>16</v>
      </c>
      <c r="I7" s="117">
        <f>COUNTIFS(原始数据!$AH:$AH,"在建",原始数据!$C:$C,"咸安区",原始数据!$AD:$AD,"2019-2021")</f>
        <v>8</v>
      </c>
      <c r="J7" s="117">
        <f>COUNTIFS(原始数据!$AH:$AH,"已完工",原始数据!$C:$C,"咸安区",原始数据!$AD:$AD,"2019-2021")</f>
        <v>8</v>
      </c>
      <c r="K7" s="112">
        <f t="shared" si="3"/>
        <v>1.875</v>
      </c>
      <c r="L7" s="112">
        <f t="shared" si="4"/>
        <v>6.10941241335854</v>
      </c>
      <c r="M7" s="111">
        <f>SUMIFS(原始数据!$AE$3:$AE$200,原始数据!$AD$3:$AD$200,$L$3,原始数据!$C$3:$C$200,A7)</f>
        <v>3174</v>
      </c>
      <c r="N7" s="111">
        <f>SUMIFS(原始数据!$AF$3:$AF$200,原始数据!$AD$3:$AD$200,$L$3,原始数据!$C$3:$C$200,A7)</f>
        <v>803.433</v>
      </c>
      <c r="O7" s="114">
        <f t="shared" si="7"/>
        <v>0.253129489603025</v>
      </c>
      <c r="P7" s="112">
        <f t="shared" si="5"/>
        <v>2.10941241335854</v>
      </c>
      <c r="Q7" s="117">
        <f>COUNTIFS(原始数据!$AD:$AD,"2022-2023",原始数据!$C:$C,"咸安区")</f>
        <v>2</v>
      </c>
      <c r="R7" s="117">
        <f>COUNTIFS(原始数据!$AH:$AH,"在建",原始数据!$C:$C,"咸安区",原始数据!$AD:$AD,"2022-2023")</f>
        <v>2</v>
      </c>
      <c r="S7" s="117">
        <f>COUNTIFS(原始数据!$AH:$AH,"已完工",原始数据!$C:$C,"咸安区",原始数据!$AD:$AD,"2022-2023")</f>
        <v>0</v>
      </c>
      <c r="T7" s="123">
        <f t="shared" si="6"/>
        <v>4</v>
      </c>
      <c r="U7" s="117">
        <f t="shared" ref="U7:U12" si="9">RANK(B7,$B$6:$B$12)</f>
        <v>2</v>
      </c>
    </row>
    <row r="8" ht="45.75" customHeight="true" spans="1:21">
      <c r="A8" s="108" t="s">
        <v>19</v>
      </c>
      <c r="B8" s="112">
        <f t="shared" si="0"/>
        <v>4.82021414052322</v>
      </c>
      <c r="C8" s="112">
        <f t="shared" si="1"/>
        <v>3.48688080718989</v>
      </c>
      <c r="D8" s="111">
        <f>SUMIFS(原始数据!$AE$3:$AE$200,原始数据!$AD$3:$AD$200,$C$3,原始数据!$C$3:$C$200,A8)</f>
        <v>3461</v>
      </c>
      <c r="E8" s="111">
        <f>SUMIFS(原始数据!$AF$3:$AF$200,原始数据!$AD$3:$AD$200,$C$3,原始数据!$C$3:$C$200,A8)</f>
        <v>2119.9134</v>
      </c>
      <c r="F8" s="114">
        <f t="shared" si="8"/>
        <v>0.612514706732158</v>
      </c>
      <c r="G8" s="112">
        <f t="shared" si="2"/>
        <v>1.61188080718989</v>
      </c>
      <c r="H8" s="116">
        <f>COUNTIFS(原始数据!$AD:$AD,"2019-2021",原始数据!$C:$C,"嘉鱼县")</f>
        <v>8</v>
      </c>
      <c r="I8" s="117">
        <f>COUNTIFS(原始数据!$AH:$AH,"在建",原始数据!$C:$C,"嘉鱼县",原始数据!$AD:$AD,"2019-2021")</f>
        <v>2</v>
      </c>
      <c r="J8" s="117">
        <f>COUNTIFS(原始数据!$AH:$AH,"已完工",原始数据!$C:$C,"嘉鱼县",原始数据!$AD:$AD,"2019-2021")</f>
        <v>5</v>
      </c>
      <c r="K8" s="112">
        <f t="shared" si="3"/>
        <v>1.875</v>
      </c>
      <c r="L8" s="112">
        <f t="shared" si="4"/>
        <v>1.33333333333333</v>
      </c>
      <c r="M8" s="111">
        <f>SUMIFS(原始数据!$AE$3:$AE$200,原始数据!$AD$3:$AD$200,$L$3,原始数据!$C$3:$C$200,A8)</f>
        <v>6907</v>
      </c>
      <c r="N8" s="111">
        <f>SUMIFS(原始数据!$AF$3:$AF$200,原始数据!$AD$3:$AD$200,$L$3,原始数据!$C$3:$C$200,A8)</f>
        <v>0</v>
      </c>
      <c r="O8" s="114">
        <f t="shared" si="7"/>
        <v>0</v>
      </c>
      <c r="P8" s="112">
        <f t="shared" si="5"/>
        <v>0</v>
      </c>
      <c r="Q8" s="117">
        <f>COUNTIFS(原始数据!$AD:$AD,"2022-2023",原始数据!$C:$C,"嘉鱼县")</f>
        <v>3</v>
      </c>
      <c r="R8" s="117">
        <f>COUNTIFS(原始数据!$AH:$AH,"在建",原始数据!$C:$C,"嘉鱼县",原始数据!$AD:$AD,"2022-2023")</f>
        <v>1</v>
      </c>
      <c r="S8" s="117">
        <f>COUNTIFS(原始数据!$AH:$AH,"已完工",原始数据!$C:$C,"嘉鱼县",原始数据!$AD:$AD,"2022-2023")</f>
        <v>0</v>
      </c>
      <c r="T8" s="123">
        <f t="shared" si="6"/>
        <v>1.33333333333333</v>
      </c>
      <c r="U8" s="117">
        <f t="shared" si="9"/>
        <v>6</v>
      </c>
    </row>
    <row r="9" ht="45.75" customHeight="true" spans="1:21">
      <c r="A9" s="108" t="s">
        <v>20</v>
      </c>
      <c r="B9" s="112">
        <f t="shared" si="0"/>
        <v>7.21229356676121</v>
      </c>
      <c r="C9" s="112">
        <f t="shared" si="1"/>
        <v>3.96964466786232</v>
      </c>
      <c r="D9" s="111">
        <f>SUMIFS(原始数据!$AE$3:$AE$200,原始数据!$AD$3:$AD$200,$C$3,原始数据!$C$3:$C$200,A9)</f>
        <v>6104</v>
      </c>
      <c r="E9" s="111">
        <f>SUMIFS(原始数据!$AF$3:$AF$200,原始数据!$AD$3:$AD$200,$C$3,原始数据!$C$3:$C$200,A9)</f>
        <v>4858.5702</v>
      </c>
      <c r="F9" s="114">
        <f t="shared" si="8"/>
        <v>0.79596497378768</v>
      </c>
      <c r="G9" s="112">
        <f t="shared" si="2"/>
        <v>2.09464466786232</v>
      </c>
      <c r="H9" s="116">
        <f>COUNTIFS(原始数据!$AD:$AD,"2019-2021",原始数据!$C:$C,"赤壁市")</f>
        <v>14</v>
      </c>
      <c r="I9" s="117">
        <f>COUNTIFS(原始数据!$AH:$AH,"在建",原始数据!$C:$C,"赤壁市",原始数据!$AD:$AD,"2019-2021")</f>
        <v>7</v>
      </c>
      <c r="J9" s="117">
        <f>COUNTIFS(原始数据!$AH:$AH,"已完工",原始数据!$C:$C,"赤壁市",原始数据!$AD:$AD,"2019-2021")</f>
        <v>7</v>
      </c>
      <c r="K9" s="112">
        <f t="shared" si="3"/>
        <v>1.875</v>
      </c>
      <c r="L9" s="112">
        <f t="shared" si="4"/>
        <v>3.2426488988989</v>
      </c>
      <c r="M9" s="111">
        <f>SUMIFS(原始数据!$AE$3:$AE$200,原始数据!$AD$3:$AD$200,$L$3,原始数据!$C$3:$C$200,A9)</f>
        <v>7992</v>
      </c>
      <c r="N9" s="111">
        <f>SUMIFS(原始数据!$AF$3:$AF$200,原始数据!$AD$3:$AD$200,$L$3,原始数据!$C$3:$C$200,A9)</f>
        <v>1191.75</v>
      </c>
      <c r="O9" s="114">
        <f t="shared" si="7"/>
        <v>0.149117867867868</v>
      </c>
      <c r="P9" s="112">
        <f t="shared" si="5"/>
        <v>1.2426488988989</v>
      </c>
      <c r="Q9" s="117">
        <f>COUNTIFS(原始数据!$AD:$AD,"2022-2023",原始数据!$C:$C,"赤壁市")</f>
        <v>2</v>
      </c>
      <c r="R9" s="117">
        <f>COUNTIFS(原始数据!$AH:$AH,"在建",原始数据!$C:$C,"赤壁市",原始数据!$AD:$AD,"2022-2023")</f>
        <v>1</v>
      </c>
      <c r="S9" s="117">
        <f>COUNTIFS(原始数据!$AH:$AH,"已完工",原始数据!$C:$C,"赤壁市",原始数据!$AD:$AD,"2022-2023")</f>
        <v>0</v>
      </c>
      <c r="T9" s="123">
        <f t="shared" si="6"/>
        <v>2</v>
      </c>
      <c r="U9" s="117">
        <f t="shared" si="9"/>
        <v>5</v>
      </c>
    </row>
    <row r="10" ht="45.75" customHeight="true" spans="1:21">
      <c r="A10" s="108" t="s">
        <v>21</v>
      </c>
      <c r="B10" s="112">
        <f t="shared" si="0"/>
        <v>4.6339204828931</v>
      </c>
      <c r="C10" s="112">
        <f t="shared" si="1"/>
        <v>4.6339204828931</v>
      </c>
      <c r="D10" s="111">
        <f>SUMIFS(原始数据!$AE$3:$AE$200,原始数据!$AD$3:$AD$200,$C$3,原始数据!$C$3:$C$200,A10)</f>
        <v>7003</v>
      </c>
      <c r="E10" s="111">
        <f>SUMIFS(原始数据!$AF$3:$AF$200,原始数据!$AD$3:$AD$200,$C$3,原始数据!$C$3:$C$200,A10)</f>
        <v>5934.54</v>
      </c>
      <c r="F10" s="114">
        <f t="shared" si="8"/>
        <v>0.847428245037841</v>
      </c>
      <c r="G10" s="112">
        <f t="shared" si="2"/>
        <v>2.23007432904695</v>
      </c>
      <c r="H10" s="116">
        <f>COUNTIFS(原始数据!$AD:$AD,"2019-2021",原始数据!$C:$C,"通城县")</f>
        <v>13</v>
      </c>
      <c r="I10" s="117">
        <f>COUNTIFS(原始数据!$AH:$AH,"在建",原始数据!$C:$C,"通城县",原始数据!$AD:$AD,"2019-2021")</f>
        <v>1</v>
      </c>
      <c r="J10" s="117">
        <f>COUNTIFS(原始数据!$AH:$AH,"已完工",原始数据!$C:$C,"通城县",原始数据!$AD:$AD,"2019-2021")</f>
        <v>12</v>
      </c>
      <c r="K10" s="112">
        <f t="shared" si="3"/>
        <v>2.40384615384615</v>
      </c>
      <c r="L10" s="112">
        <f t="shared" si="4"/>
        <v>0</v>
      </c>
      <c r="M10" s="111">
        <f>SUMIFS(原始数据!$AE$3:$AE$200,原始数据!$AD$3:$AD$200,$L$3,原始数据!$C$3:$C$200,A10)</f>
        <v>0</v>
      </c>
      <c r="N10" s="111">
        <f>SUMIFS(原始数据!$AF$3:$AF$200,原始数据!$AD$3:$AD$200,$L$3,原始数据!$C$3:$C$200,A10)</f>
        <v>0</v>
      </c>
      <c r="O10" s="114">
        <v>0</v>
      </c>
      <c r="P10" s="112">
        <v>0</v>
      </c>
      <c r="Q10" s="117">
        <f>COUNTIFS(原始数据!$AD:$AD,"2022-2023",原始数据!$C:$C,"通城县")</f>
        <v>0</v>
      </c>
      <c r="R10" s="117">
        <f>COUNTIFS(原始数据!$AH:$AH,"在建",原始数据!$C:$C,"通城县",原始数据!$AD:$AD,"2022-2023")</f>
        <v>0</v>
      </c>
      <c r="S10" s="117">
        <f>COUNTIFS(原始数据!$AH:$AH,"已完工",原始数据!$C:$C,"通城县",原始数据!$AD:$AD,"2022-2023")</f>
        <v>0</v>
      </c>
      <c r="T10" s="123">
        <v>0</v>
      </c>
      <c r="U10" s="117">
        <f t="shared" si="9"/>
        <v>7</v>
      </c>
    </row>
    <row r="11" ht="45.75" customHeight="true" spans="1:21">
      <c r="A11" s="108" t="s">
        <v>22</v>
      </c>
      <c r="B11" s="112">
        <f t="shared" si="0"/>
        <v>12.5715195024493</v>
      </c>
      <c r="C11" s="112">
        <f t="shared" si="1"/>
        <v>4.41109365810274</v>
      </c>
      <c r="D11" s="111">
        <f>SUMIFS(原始数据!$AE$3:$AE$200,原始数据!$AD$3:$AD$200,$C$3,原始数据!$C$3:$C$200,A11)</f>
        <v>3669</v>
      </c>
      <c r="E11" s="111">
        <f>SUMIFS(原始数据!$AF$3:$AF$200,原始数据!$AD$3:$AD$200,$C$3,原始数据!$C$3:$C$200,A11)</f>
        <v>3245.41</v>
      </c>
      <c r="F11" s="114">
        <f t="shared" si="8"/>
        <v>0.884548923412374</v>
      </c>
      <c r="G11" s="112">
        <f t="shared" si="2"/>
        <v>2.32776032476941</v>
      </c>
      <c r="H11" s="117">
        <f>COUNTIFS(原始数据!$AD:$AD,"2019-2021",原始数据!$C:$C,"崇阳县")</f>
        <v>12</v>
      </c>
      <c r="I11" s="117">
        <f>COUNTIFS(原始数据!$AH:$AH,"在建",原始数据!$C:$C,"崇阳县",原始数据!$AD:$AD,"2019-2021")</f>
        <v>4</v>
      </c>
      <c r="J11" s="117">
        <f>COUNTIFS(原始数据!$AH:$AH,"已完工",原始数据!$C:$C,"崇阳县",原始数据!$AD:$AD,"2019-2021")</f>
        <v>8</v>
      </c>
      <c r="K11" s="112">
        <f t="shared" si="3"/>
        <v>2.08333333333333</v>
      </c>
      <c r="L11" s="112">
        <f t="shared" si="4"/>
        <v>8.16042584434655</v>
      </c>
      <c r="M11" s="111">
        <f>SUMIFS(原始数据!$AE$3:$AE$200,原始数据!$AD$3:$AD$200,$L$3,原始数据!$C$3:$C$200,A11)</f>
        <v>454</v>
      </c>
      <c r="N11" s="111">
        <f>SUMIFS(原始数据!$AF$3:$AF$200,原始数据!$AD$3:$AD$200,$L$3,原始数据!$C$3:$C$200,A11)</f>
        <v>226.66</v>
      </c>
      <c r="O11" s="114">
        <f t="shared" si="7"/>
        <v>0.499251101321586</v>
      </c>
      <c r="P11" s="112">
        <f t="shared" si="5"/>
        <v>4.16042584434655</v>
      </c>
      <c r="Q11" s="117">
        <f>COUNTIFS(原始数据!$AD:$AD,"2022-2023",原始数据!$C:$C,"崇阳县")</f>
        <v>1</v>
      </c>
      <c r="R11" s="117">
        <f>COUNTIFS(原始数据!$AH:$AH,"在建",原始数据!$C:$C,"崇阳县",原始数据!$AD:$AD,"2022-2023")</f>
        <v>1</v>
      </c>
      <c r="S11" s="117">
        <f>COUNTIFS(原始数据!$AH:$AH,"已完工",原始数据!$C:$C,"崇阳县",原始数据!$AD:$AD,"2022-2023")</f>
        <v>0</v>
      </c>
      <c r="T11" s="123">
        <f t="shared" si="6"/>
        <v>4</v>
      </c>
      <c r="U11" s="117">
        <f t="shared" si="9"/>
        <v>1</v>
      </c>
    </row>
    <row r="12" ht="45.75" customHeight="true" spans="1:21">
      <c r="A12" s="108" t="s">
        <v>23</v>
      </c>
      <c r="B12" s="112">
        <f t="shared" si="0"/>
        <v>8.01414765940894</v>
      </c>
      <c r="C12" s="112">
        <f t="shared" si="1"/>
        <v>4.40647452694208</v>
      </c>
      <c r="D12" s="111">
        <f>SUMIFS(原始数据!$AE$3:$AE$200,原始数据!$AD$3:$AD$200,$C$3,原始数据!$C$3:$C$200,A12)</f>
        <v>6234</v>
      </c>
      <c r="E12" s="111">
        <f>SUMIFS(原始数据!$AF$3:$AF$200,原始数据!$AD$3:$AD$200,$C$3,原始数据!$C$3:$C$200,A12)</f>
        <v>5323.872</v>
      </c>
      <c r="F12" s="114">
        <f t="shared" si="8"/>
        <v>0.854005774783446</v>
      </c>
      <c r="G12" s="112">
        <f t="shared" si="2"/>
        <v>2.24738361785117</v>
      </c>
      <c r="H12" s="117">
        <f>COUNTIFS(原始数据!$AD:$AD,"2019-2021",原始数据!$C:$C,"通山县")</f>
        <v>11</v>
      </c>
      <c r="I12" s="117">
        <f>COUNTIFS(原始数据!$AH:$AH,"在建",原始数据!$C:$C,"通山县",原始数据!$AD:$AD,"2019-2021")</f>
        <v>3</v>
      </c>
      <c r="J12" s="117">
        <f>COUNTIFS(原始数据!$AH:$AH,"已完工",原始数据!$C:$C,"通山县",原始数据!$AD:$AD,"2019-2021")</f>
        <v>8</v>
      </c>
      <c r="K12" s="112">
        <f t="shared" si="3"/>
        <v>2.15909090909091</v>
      </c>
      <c r="L12" s="112">
        <f t="shared" si="4"/>
        <v>3.60767313246685</v>
      </c>
      <c r="M12" s="111">
        <f>SUMIFS(原始数据!$AE$3:$AE$200,原始数据!$AD$3:$AD$200,$L$3,原始数据!$C$3:$C$200,A12)</f>
        <v>5078</v>
      </c>
      <c r="N12" s="111">
        <f>SUMIFS(原始数据!$AF$3:$AF$200,原始数据!$AD$3:$AD$200,$L$3,原始数据!$C$3:$C$200,A12)</f>
        <v>573.4117</v>
      </c>
      <c r="O12" s="114">
        <f t="shared" si="7"/>
        <v>0.112920775896022</v>
      </c>
      <c r="P12" s="112">
        <f t="shared" si="5"/>
        <v>0.941006465800184</v>
      </c>
      <c r="Q12" s="117">
        <f>COUNTIFS(原始数据!$AD:$AD,"2022-2023",原始数据!$C:$C,"通山县")</f>
        <v>3</v>
      </c>
      <c r="R12" s="117">
        <f>COUNTIFS(原始数据!$AH:$AH,"在建",原始数据!$C:$C,"通山县",原始数据!$AD:$AD,"2022-2023")</f>
        <v>2</v>
      </c>
      <c r="S12" s="117">
        <f>COUNTIFS(原始数据!$AH:$AH,"已完工",原始数据!$C:$C,"通山县",原始数据!$AD:$AD,"2022-2023")</f>
        <v>0</v>
      </c>
      <c r="T12" s="123">
        <f t="shared" si="6"/>
        <v>2.66666666666667</v>
      </c>
      <c r="U12" s="117">
        <f t="shared" si="9"/>
        <v>4</v>
      </c>
    </row>
    <row r="14" ht="68" customHeight="true" spans="1:21">
      <c r="A14" s="113" t="s">
        <v>24</v>
      </c>
      <c r="B14" s="113"/>
      <c r="C14" s="113"/>
      <c r="D14" s="113"/>
      <c r="E14" s="113"/>
      <c r="F14" s="113"/>
      <c r="G14" s="113"/>
      <c r="H14" s="113"/>
      <c r="I14" s="113"/>
      <c r="J14" s="113"/>
      <c r="K14" s="113"/>
      <c r="L14" s="113"/>
      <c r="M14" s="113"/>
      <c r="N14" s="113"/>
      <c r="O14" s="113"/>
      <c r="P14" s="113"/>
      <c r="Q14" s="113"/>
      <c r="R14" s="113"/>
      <c r="S14" s="113"/>
      <c r="T14" s="113"/>
      <c r="U14" s="113"/>
    </row>
    <row r="17" spans="10:10">
      <c r="J17" s="118"/>
    </row>
  </sheetData>
  <mergeCells count="9">
    <mergeCell ref="A1:T1"/>
    <mergeCell ref="O2:P2"/>
    <mergeCell ref="S2:T2"/>
    <mergeCell ref="C3:K3"/>
    <mergeCell ref="L3:T3"/>
    <mergeCell ref="A14:U14"/>
    <mergeCell ref="A3:A4"/>
    <mergeCell ref="B3:B4"/>
    <mergeCell ref="U3:U4"/>
  </mergeCells>
  <pageMargins left="0.708939146807813" right="0.708939146807813" top="0.708939146807813" bottom="0.708939146807813" header="0.499937478012926" footer="0.499937478012926"/>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72"/>
  <sheetViews>
    <sheetView workbookViewId="0">
      <pane xSplit="2" ySplit="4" topLeftCell="C9" activePane="bottomRight" state="frozen"/>
      <selection/>
      <selection pane="topRight"/>
      <selection pane="bottomLeft"/>
      <selection pane="bottomRight" activeCell="J26" sqref="J26"/>
    </sheetView>
  </sheetViews>
  <sheetFormatPr defaultColWidth="9" defaultRowHeight="13.5"/>
  <cols>
    <col min="1" max="1" width="5.14285714285714" style="87" customWidth="true"/>
    <col min="2" max="2" width="8" style="87" customWidth="true"/>
    <col min="3" max="4" width="6.71428571428571" style="87" customWidth="true"/>
    <col min="5" max="5" width="8" style="87" customWidth="true"/>
    <col min="6" max="6" width="11.5714285714286" style="87" customWidth="true"/>
    <col min="7" max="7" width="10.4285714285714" style="87" customWidth="true"/>
    <col min="8" max="8" width="8" style="87" customWidth="true"/>
    <col min="9" max="9" width="12.5714285714286" style="87" customWidth="true"/>
    <col min="10" max="11" width="10" style="87" customWidth="true"/>
    <col min="12" max="16" width="8" style="87" customWidth="true"/>
    <col min="17" max="17" width="14.5714285714286" style="87" customWidth="true"/>
    <col min="18" max="21" width="12.8571428571429" style="87" customWidth="true"/>
    <col min="22" max="22" width="12.1428571428571" style="88" customWidth="true"/>
    <col min="23" max="254" width="8" style="87" customWidth="true"/>
    <col min="255" max="16384" width="9.14285714285714" style="87"/>
  </cols>
  <sheetData>
    <row r="1" ht="26.2" customHeight="true" spans="1:1">
      <c r="A1" s="89" t="s">
        <v>4</v>
      </c>
    </row>
    <row r="2" ht="26.2" customHeight="true" spans="1:21">
      <c r="A2" s="90" t="s">
        <v>25</v>
      </c>
      <c r="B2" s="90"/>
      <c r="C2" s="90"/>
      <c r="D2" s="90"/>
      <c r="E2" s="90"/>
      <c r="F2" s="90"/>
      <c r="G2" s="90"/>
      <c r="H2" s="90"/>
      <c r="I2" s="90"/>
      <c r="J2" s="90"/>
      <c r="K2" s="90"/>
      <c r="L2" s="90"/>
      <c r="M2" s="90"/>
      <c r="N2" s="90"/>
      <c r="O2" s="90"/>
      <c r="P2" s="97"/>
      <c r="Q2" s="100"/>
      <c r="R2" s="100"/>
      <c r="S2" s="101"/>
      <c r="T2" s="97"/>
      <c r="U2" s="97"/>
    </row>
    <row r="3" ht="26.2" customHeight="true" spans="1:21">
      <c r="A3" s="91" t="s">
        <v>26</v>
      </c>
      <c r="B3" s="91" t="s">
        <v>27</v>
      </c>
      <c r="C3" s="92" t="s">
        <v>28</v>
      </c>
      <c r="D3" s="93"/>
      <c r="E3" s="92" t="s">
        <v>29</v>
      </c>
      <c r="F3" s="96"/>
      <c r="G3" s="93"/>
      <c r="H3" s="92" t="s">
        <v>30</v>
      </c>
      <c r="I3" s="96"/>
      <c r="J3" s="93"/>
      <c r="K3" s="91" t="s">
        <v>31</v>
      </c>
      <c r="L3" s="92" t="s">
        <v>32</v>
      </c>
      <c r="M3" s="96"/>
      <c r="N3" s="96"/>
      <c r="O3" s="93"/>
      <c r="P3" s="97"/>
      <c r="Q3" s="100" t="s">
        <v>33</v>
      </c>
      <c r="R3" s="100"/>
      <c r="S3" s="101"/>
      <c r="T3" s="97"/>
      <c r="U3" s="97"/>
    </row>
    <row r="4" ht="30" customHeight="true" spans="1:22">
      <c r="A4" s="94"/>
      <c r="B4" s="94"/>
      <c r="C4" s="95" t="s">
        <v>34</v>
      </c>
      <c r="D4" s="95" t="s">
        <v>35</v>
      </c>
      <c r="E4" s="95" t="s">
        <v>36</v>
      </c>
      <c r="F4" s="95" t="s">
        <v>37</v>
      </c>
      <c r="G4" s="95" t="s">
        <v>38</v>
      </c>
      <c r="H4" s="95" t="s">
        <v>36</v>
      </c>
      <c r="I4" s="95" t="s">
        <v>37</v>
      </c>
      <c r="J4" s="95" t="s">
        <v>38</v>
      </c>
      <c r="K4" s="94"/>
      <c r="L4" s="95" t="s">
        <v>39</v>
      </c>
      <c r="M4" s="95" t="s">
        <v>40</v>
      </c>
      <c r="N4" s="95" t="s">
        <v>41</v>
      </c>
      <c r="O4" s="95" t="s">
        <v>42</v>
      </c>
      <c r="P4" s="97"/>
      <c r="Q4" s="100" t="s">
        <v>43</v>
      </c>
      <c r="R4" s="100" t="s">
        <v>44</v>
      </c>
      <c r="S4" s="101" t="s">
        <v>45</v>
      </c>
      <c r="T4" s="97" t="s">
        <v>46</v>
      </c>
      <c r="U4" s="97" t="s">
        <v>47</v>
      </c>
      <c r="V4" s="88" t="s">
        <v>48</v>
      </c>
    </row>
    <row r="5" ht="26.2" customHeight="true" spans="1:22">
      <c r="A5" s="92" t="s">
        <v>49</v>
      </c>
      <c r="B5" s="96"/>
      <c r="C5" s="95">
        <f>SUM(C6:C12)</f>
        <v>54</v>
      </c>
      <c r="D5" s="95">
        <f>SUM(D6:D12)</f>
        <v>44</v>
      </c>
      <c r="E5" s="95">
        <f>SUM(E6:E12)</f>
        <v>50115</v>
      </c>
      <c r="F5" s="95">
        <f>SUM(F6:F12)</f>
        <v>40062.2805</v>
      </c>
      <c r="G5" s="98">
        <f t="shared" ref="G5:G12" si="0">F5/E5</f>
        <v>0.799406973959892</v>
      </c>
      <c r="H5" s="95">
        <f>SUM(H6:H12)</f>
        <v>11856</v>
      </c>
      <c r="I5" s="95">
        <f>SUM(I6:I12)</f>
        <v>10566.4</v>
      </c>
      <c r="J5" s="98">
        <f t="shared" ref="J5:J12" si="1">I5/H5</f>
        <v>0.891228070175439</v>
      </c>
      <c r="K5" s="98">
        <f>(F5+I5)/(E5+H5)</f>
        <v>0.816973753852609</v>
      </c>
      <c r="L5" s="95">
        <f t="shared" ref="L5:L12" si="2">SUM(M5:O5)</f>
        <v>98</v>
      </c>
      <c r="M5" s="95">
        <f>SUM(M6:M12)</f>
        <v>1</v>
      </c>
      <c r="N5" s="95">
        <f>SUM(N6:N12)</f>
        <v>30</v>
      </c>
      <c r="O5" s="95">
        <f>SUM(O6:O12)</f>
        <v>67</v>
      </c>
      <c r="P5" s="97" t="s">
        <v>50</v>
      </c>
      <c r="Q5" s="100">
        <f>E5+H5</f>
        <v>61971</v>
      </c>
      <c r="R5" s="100">
        <f t="shared" ref="R5:R12" si="3">F5+I5</f>
        <v>50628.6805</v>
      </c>
      <c r="S5" s="101">
        <f t="shared" ref="S5:S12" si="4">R5/Q5</f>
        <v>0.816973753852609</v>
      </c>
      <c r="T5" s="101">
        <f t="shared" ref="T5:T12" si="5">O5/L5</f>
        <v>0.683673469387755</v>
      </c>
      <c r="U5" s="101">
        <f t="shared" ref="U5:U12" si="6">N5/L5</f>
        <v>0.306122448979592</v>
      </c>
      <c r="V5" s="102">
        <f t="shared" ref="V5:V12" si="7">Q5-R5</f>
        <v>11342.3195</v>
      </c>
    </row>
    <row r="6" ht="26.2" customHeight="true" spans="1:22">
      <c r="A6" s="95">
        <v>1</v>
      </c>
      <c r="B6" s="95" t="s">
        <v>18</v>
      </c>
      <c r="C6" s="95">
        <f>COUNTIFS(原始数据!AD:AD,"2019-2021",原始数据!C:C,"咸安区",原始数据!Q:Q,"&gt;0")</f>
        <v>12</v>
      </c>
      <c r="D6" s="95">
        <f>COUNTIFS(原始数据!AD:AD,"2019-2021",原始数据!C:C,"咸安区",原始数据!S:S,"&gt;0")</f>
        <v>4</v>
      </c>
      <c r="E6" s="95">
        <f>SUMIFS(原始数据!$Q:$Q,原始数据!$C:$C,B6,原始数据!$AD:$AD,$A$1)</f>
        <v>14788</v>
      </c>
      <c r="F6" s="95">
        <f>SUMIFS(原始数据!$R:$R,原始数据!$C:$C,B6,原始数据!$AD:$AD,$A$1)</f>
        <v>11910.3849</v>
      </c>
      <c r="G6" s="98">
        <f t="shared" si="0"/>
        <v>0.805408770624831</v>
      </c>
      <c r="H6" s="95">
        <f>SUMIFS(原始数据!$S:$S,原始数据!$C:$C,B6,原始数据!$AD:$AD,$A$1)</f>
        <v>912</v>
      </c>
      <c r="I6" s="95">
        <f>SUMIFS(原始数据!$T:$T,原始数据!$C:$C,B6,原始数据!$AD:$AD,$A$1)</f>
        <v>912</v>
      </c>
      <c r="J6" s="98">
        <f t="shared" si="1"/>
        <v>1</v>
      </c>
      <c r="K6" s="98">
        <f>(F6+I6)/(E6+H6)</f>
        <v>0.816712414012739</v>
      </c>
      <c r="L6" s="95">
        <f t="shared" si="2"/>
        <v>16</v>
      </c>
      <c r="M6" s="95">
        <f>COUNTIFS(原始数据!AD:AD,"2019-2021",原始数据!AH:AH,"未开工",原始数据!C:C,"咸安区")</f>
        <v>0</v>
      </c>
      <c r="N6" s="95">
        <f>COUNTIFS(原始数据!AD:AD,"2019-2021",原始数据!AH:AH,"在建",原始数据!C:C,"咸安区")</f>
        <v>8</v>
      </c>
      <c r="O6" s="95">
        <f>COUNTIFS(原始数据!AD:AD,"2019-2021",原始数据!AH:AH,"已完工",原始数据!C:C,"咸安区")</f>
        <v>8</v>
      </c>
      <c r="P6" s="97" t="s">
        <v>18</v>
      </c>
      <c r="Q6" s="100">
        <f>E6+H6</f>
        <v>15700</v>
      </c>
      <c r="R6" s="100">
        <f t="shared" si="3"/>
        <v>12822.3849</v>
      </c>
      <c r="S6" s="101">
        <f t="shared" si="4"/>
        <v>0.816712414012739</v>
      </c>
      <c r="T6" s="101">
        <f t="shared" si="5"/>
        <v>0.5</v>
      </c>
      <c r="U6" s="101">
        <f t="shared" si="6"/>
        <v>0.5</v>
      </c>
      <c r="V6" s="102">
        <f t="shared" si="7"/>
        <v>2877.6151</v>
      </c>
    </row>
    <row r="7" ht="26.2" customHeight="true" spans="1:22">
      <c r="A7" s="95">
        <v>2</v>
      </c>
      <c r="B7" s="95" t="s">
        <v>20</v>
      </c>
      <c r="C7" s="95">
        <f>COUNTIFS(原始数据!AD:AD,"2019-2021",原始数据!C:C,"赤壁市",原始数据!Q:Q,"&gt;0")</f>
        <v>7</v>
      </c>
      <c r="D7" s="95">
        <f>COUNTIFS(原始数据!AD:AD,"2019-2021",原始数据!C:C,"赤壁市",原始数据!S:S,"&gt;0")</f>
        <v>7</v>
      </c>
      <c r="E7" s="95">
        <f>SUMIFS(原始数据!$Q:$Q,原始数据!$C:$C,B7,原始数据!$AD:$AD,$A$1)</f>
        <v>4902</v>
      </c>
      <c r="F7" s="95">
        <f>SUMIFS(原始数据!$R:$R,原始数据!$C:$C,B7,原始数据!$AD:$AD,$A$1)</f>
        <v>3766.1902</v>
      </c>
      <c r="G7" s="98">
        <f t="shared" si="0"/>
        <v>0.768296654426765</v>
      </c>
      <c r="H7" s="95">
        <f>SUMIFS(原始数据!$S:$S,原始数据!$C:$C,B7,原始数据!$AD:$AD,$A$1)</f>
        <v>1202</v>
      </c>
      <c r="I7" s="95">
        <f>SUMIFS(原始数据!$T:$T,原始数据!$C:$C,B7,原始数据!$AD:$AD,$A$1)</f>
        <v>1092.38</v>
      </c>
      <c r="J7" s="98">
        <f t="shared" si="1"/>
        <v>0.908801996672213</v>
      </c>
      <c r="K7" s="98">
        <f t="shared" ref="K6:K12" si="8">(F7+I7)/(E7+H7)</f>
        <v>0.79596497378768</v>
      </c>
      <c r="L7" s="95">
        <f t="shared" si="2"/>
        <v>14</v>
      </c>
      <c r="M7" s="95">
        <f>COUNTIFS(原始数据!AD:AD,"2019-2021",原始数据!AH:AH,"未开工",原始数据!C:C,"赤壁市")</f>
        <v>0</v>
      </c>
      <c r="N7" s="95">
        <f>COUNTIFS(原始数据!AD:AD,"2019-2021",原始数据!AH:AH,"在建",原始数据!C:C,"赤壁市")</f>
        <v>7</v>
      </c>
      <c r="O7" s="95">
        <f>COUNTIFS(原始数据!AD:AD,"2019-2021",原始数据!AH:AH,"已完工",原始数据!C:C,"赤壁市")</f>
        <v>7</v>
      </c>
      <c r="P7" s="97" t="s">
        <v>20</v>
      </c>
      <c r="Q7" s="100">
        <f t="shared" ref="Q5:Q12" si="9">E7+H7</f>
        <v>6104</v>
      </c>
      <c r="R7" s="100">
        <f t="shared" si="3"/>
        <v>4858.5702</v>
      </c>
      <c r="S7" s="101">
        <f t="shared" si="4"/>
        <v>0.79596497378768</v>
      </c>
      <c r="T7" s="101">
        <f t="shared" si="5"/>
        <v>0.5</v>
      </c>
      <c r="U7" s="101">
        <f t="shared" si="6"/>
        <v>0.5</v>
      </c>
      <c r="V7" s="102">
        <f t="shared" si="7"/>
        <v>1245.4298</v>
      </c>
    </row>
    <row r="8" ht="26.2" customHeight="true" spans="1:22">
      <c r="A8" s="95">
        <v>3</v>
      </c>
      <c r="B8" s="95" t="s">
        <v>19</v>
      </c>
      <c r="C8" s="95">
        <f>COUNTIFS(原始数据!AD:AD,"2019-2021",原始数据!C:C,"嘉鱼县",原始数据!Q:Q,"&gt;0")</f>
        <v>5</v>
      </c>
      <c r="D8" s="95">
        <f>COUNTIFS(原始数据!AD:AD,"2019-2021",原始数据!C:C,"嘉鱼县",原始数据!S:S,"&gt;0")</f>
        <v>3</v>
      </c>
      <c r="E8" s="95">
        <f>SUMIFS(原始数据!$Q:$Q,原始数据!$C:$C,B8,原始数据!$AD:$AD,$A$1)</f>
        <v>2933</v>
      </c>
      <c r="F8" s="95">
        <f>SUMIFS(原始数据!$R:$R,原始数据!$C:$C,B8,原始数据!$AD:$AD,$A$1)</f>
        <v>1966.9134</v>
      </c>
      <c r="G8" s="98">
        <f t="shared" si="0"/>
        <v>0.670614865325605</v>
      </c>
      <c r="H8" s="95">
        <f>SUMIFS(原始数据!$S:$S,原始数据!$C:$C,B8,原始数据!$AD:$AD,$A$1)</f>
        <v>528</v>
      </c>
      <c r="I8" s="95">
        <f>SUMIFS(原始数据!$T:$T,原始数据!$C:$C,B8,原始数据!$AD:$AD,$A$1)</f>
        <v>153</v>
      </c>
      <c r="J8" s="98">
        <f t="shared" si="1"/>
        <v>0.289772727272727</v>
      </c>
      <c r="K8" s="98">
        <f t="shared" si="8"/>
        <v>0.612514706732158</v>
      </c>
      <c r="L8" s="95">
        <f t="shared" si="2"/>
        <v>8</v>
      </c>
      <c r="M8" s="95">
        <f>COUNTIFS(原始数据!AD:AD,"2019-2021",原始数据!AH:AH,"未开工",原始数据!C:C,"嘉鱼县")</f>
        <v>1</v>
      </c>
      <c r="N8" s="95">
        <f>COUNTIFS(原始数据!AD:AD,"2019-2021",原始数据!AH:AH,"在建",原始数据!C:C,"嘉鱼县")</f>
        <v>2</v>
      </c>
      <c r="O8" s="95">
        <f>COUNTIFS(原始数据!AD:AD,"2019-2021",原始数据!AH:AH,"已完工",原始数据!C:C,"嘉鱼县")</f>
        <v>5</v>
      </c>
      <c r="P8" s="97" t="s">
        <v>19</v>
      </c>
      <c r="Q8" s="100">
        <f t="shared" si="9"/>
        <v>3461</v>
      </c>
      <c r="R8" s="100">
        <f t="shared" si="3"/>
        <v>2119.9134</v>
      </c>
      <c r="S8" s="101">
        <f t="shared" si="4"/>
        <v>0.612514706732158</v>
      </c>
      <c r="T8" s="101">
        <f t="shared" si="5"/>
        <v>0.625</v>
      </c>
      <c r="U8" s="101">
        <f t="shared" si="6"/>
        <v>0.25</v>
      </c>
      <c r="V8" s="102">
        <f t="shared" si="7"/>
        <v>1341.0866</v>
      </c>
    </row>
    <row r="9" ht="26.2" customHeight="true" spans="1:22">
      <c r="A9" s="95">
        <v>4</v>
      </c>
      <c r="B9" s="95" t="s">
        <v>21</v>
      </c>
      <c r="C9" s="95">
        <f>COUNTIFS(原始数据!AD:AD,"2019-2021",原始数据!C:C,"通城县",原始数据!Q:Q,"&gt;0")</f>
        <v>8</v>
      </c>
      <c r="D9" s="95">
        <f>COUNTIFS(原始数据!AD:AD,"2019-2021",原始数据!C:C,"通城县",原始数据!S:S,"&gt;0")</f>
        <v>5</v>
      </c>
      <c r="E9" s="95">
        <f>SUMIFS(原始数据!$Q:$Q,原始数据!$C:$C,B9,原始数据!$AD:$AD,$A$1)</f>
        <v>5919</v>
      </c>
      <c r="F9" s="95">
        <f>SUMIFS(原始数据!$R:$R,原始数据!$C:$C,B9,原始数据!$AD:$AD,$A$1)</f>
        <v>4850.54</v>
      </c>
      <c r="G9" s="98">
        <f t="shared" si="0"/>
        <v>0.819486399729684</v>
      </c>
      <c r="H9" s="95">
        <f>SUMIFS(原始数据!$S:$S,原始数据!$C:$C,B9,原始数据!$AD:$AD,$A$1)</f>
        <v>1084</v>
      </c>
      <c r="I9" s="95">
        <f>SUMIFS(原始数据!$T:$T,原始数据!$C:$C,B9,原始数据!$AD:$AD,$A$1)</f>
        <v>1084</v>
      </c>
      <c r="J9" s="98">
        <f t="shared" si="1"/>
        <v>1</v>
      </c>
      <c r="K9" s="98">
        <f t="shared" si="8"/>
        <v>0.847428245037841</v>
      </c>
      <c r="L9" s="95">
        <f t="shared" si="2"/>
        <v>13</v>
      </c>
      <c r="M9" s="95">
        <f>COUNTIFS(原始数据!AD:AD,"2019-2021",原始数据!AH:AH,"未开工",原始数据!C:C,"通城县")</f>
        <v>0</v>
      </c>
      <c r="N9" s="95">
        <f>COUNTIFS(原始数据!AD:AD,"2019-2021",原始数据!AH:AH,"在建",原始数据!C:C,"通城县")</f>
        <v>1</v>
      </c>
      <c r="O9" s="95">
        <f>COUNTIFS(原始数据!AD:AD,"2019-2021",原始数据!AH:AH,"已完工",原始数据!C:C,"通城县")</f>
        <v>12</v>
      </c>
      <c r="P9" s="97" t="s">
        <v>21</v>
      </c>
      <c r="Q9" s="100">
        <f t="shared" si="9"/>
        <v>7003</v>
      </c>
      <c r="R9" s="100">
        <f t="shared" si="3"/>
        <v>5934.54</v>
      </c>
      <c r="S9" s="101">
        <f t="shared" si="4"/>
        <v>0.847428245037841</v>
      </c>
      <c r="T9" s="101">
        <f t="shared" si="5"/>
        <v>0.923076923076923</v>
      </c>
      <c r="U9" s="101">
        <f t="shared" si="6"/>
        <v>0.0769230769230769</v>
      </c>
      <c r="V9" s="102">
        <f t="shared" si="7"/>
        <v>1068.46</v>
      </c>
    </row>
    <row r="10" ht="26.2" customHeight="true" spans="1:22">
      <c r="A10" s="95">
        <v>5</v>
      </c>
      <c r="B10" s="95" t="s">
        <v>23</v>
      </c>
      <c r="C10" s="95">
        <f>COUNTIFS(原始数据!AD:AD,"2019-2021",原始数据!C:C,"通山县",原始数据!Q:Q,"&gt;0")</f>
        <v>4</v>
      </c>
      <c r="D10" s="95">
        <f>COUNTIFS(原始数据!AD:AD,"2019-2021",原始数据!C:C,"通山县",原始数据!S:S,"&gt;0")</f>
        <v>7</v>
      </c>
      <c r="E10" s="95">
        <f>SUMIFS(原始数据!$Q:$Q,原始数据!$C:$C,B10,原始数据!$AD:$AD,$A$1)</f>
        <v>4716</v>
      </c>
      <c r="F10" s="95">
        <f>SUMIFS(原始数据!$R:$R,原始数据!$C:$C,B10,原始数据!$AD:$AD,$A$1)</f>
        <v>3880.872</v>
      </c>
      <c r="G10" s="98">
        <f t="shared" si="0"/>
        <v>0.822916030534351</v>
      </c>
      <c r="H10" s="95">
        <f>SUMIFS(原始数据!$S:$S,原始数据!$C:$C,B10,原始数据!$AD:$AD,$A$1)</f>
        <v>1518</v>
      </c>
      <c r="I10" s="95">
        <f>SUMIFS(原始数据!$T:$T,原始数据!$C:$C,B10,原始数据!$AD:$AD,$A$1)</f>
        <v>1443</v>
      </c>
      <c r="J10" s="98">
        <f t="shared" si="1"/>
        <v>0.950592885375494</v>
      </c>
      <c r="K10" s="98">
        <f t="shared" si="8"/>
        <v>0.854005774783446</v>
      </c>
      <c r="L10" s="95">
        <f t="shared" si="2"/>
        <v>11</v>
      </c>
      <c r="M10" s="95">
        <f>COUNTIFS(原始数据!AD:AD,"2019-2021",原始数据!AH:AH,"未开工",原始数据!C:C,"通山县")</f>
        <v>0</v>
      </c>
      <c r="N10" s="95">
        <f>COUNTIFS(原始数据!AD:AD,"2019-2021",原始数据!AH:AH,"在建",原始数据!C:C,"通山县")</f>
        <v>3</v>
      </c>
      <c r="O10" s="95">
        <f>COUNTIFS(原始数据!AD:AD,"2019-2021",原始数据!AH:AH,"已完工",原始数据!C:C,"通山县")</f>
        <v>8</v>
      </c>
      <c r="P10" s="97" t="s">
        <v>23</v>
      </c>
      <c r="Q10" s="100">
        <f t="shared" si="9"/>
        <v>6234</v>
      </c>
      <c r="R10" s="100">
        <f t="shared" si="3"/>
        <v>5323.872</v>
      </c>
      <c r="S10" s="101">
        <f t="shared" si="4"/>
        <v>0.854005774783446</v>
      </c>
      <c r="T10" s="101">
        <f t="shared" si="5"/>
        <v>0.727272727272727</v>
      </c>
      <c r="U10" s="101">
        <f t="shared" si="6"/>
        <v>0.272727272727273</v>
      </c>
      <c r="V10" s="102">
        <f t="shared" si="7"/>
        <v>910.128000000001</v>
      </c>
    </row>
    <row r="11" ht="26.2" customHeight="true" spans="1:22">
      <c r="A11" s="95">
        <v>6</v>
      </c>
      <c r="B11" s="95" t="s">
        <v>22</v>
      </c>
      <c r="C11" s="95">
        <f>COUNTIFS(原始数据!AD:AD,"2019-2021",原始数据!C:C,"崇阳县",原始数据!Q:Q,"&gt;0")</f>
        <v>5</v>
      </c>
      <c r="D11" s="95">
        <f>COUNTIFS(原始数据!AD:AD,"2019-2021",原始数据!C:C,"崇阳县",原始数据!S:S,"&gt;0")</f>
        <v>7</v>
      </c>
      <c r="E11" s="95">
        <f>SUMIFS(原始数据!$Q:$Q,原始数据!$C:$C,B11,原始数据!$AD:$AD,$A$1)</f>
        <v>2151</v>
      </c>
      <c r="F11" s="95">
        <f>SUMIFS(原始数据!$R:$R,原始数据!$C:$C,B11,原始数据!$AD:$AD,$A$1)</f>
        <v>1923</v>
      </c>
      <c r="G11" s="98">
        <f t="shared" si="0"/>
        <v>0.894002789400279</v>
      </c>
      <c r="H11" s="95">
        <f>SUMIFS(原始数据!$S:$S,原始数据!$C:$C,B11,原始数据!$AD:$AD,$A$1)</f>
        <v>1518</v>
      </c>
      <c r="I11" s="95">
        <f>SUMIFS(原始数据!$T:$T,原始数据!$C:$C,B11,原始数据!$AD:$AD,$A$1)</f>
        <v>1322.41</v>
      </c>
      <c r="J11" s="98">
        <f t="shared" si="1"/>
        <v>0.871152832674572</v>
      </c>
      <c r="K11" s="98">
        <f t="shared" si="8"/>
        <v>0.884548923412374</v>
      </c>
      <c r="L11" s="95">
        <f t="shared" si="2"/>
        <v>12</v>
      </c>
      <c r="M11" s="95">
        <f>COUNTIFS(原始数据!AD:AD,"2019-2021",原始数据!AH:AH,"未开工",原始数据!C:C,"崇阳县")</f>
        <v>0</v>
      </c>
      <c r="N11" s="95">
        <f>COUNTIFS(原始数据!AD:AD,"2019-2021",原始数据!AH:AH,"在建",原始数据!C:C,"崇阳县")</f>
        <v>4</v>
      </c>
      <c r="O11" s="95">
        <f>COUNTIFS(原始数据!AD:AD,"2019-2021",原始数据!AH:AH,"已完工",原始数据!C:C,"崇阳县")</f>
        <v>8</v>
      </c>
      <c r="P11" s="97" t="s">
        <v>22</v>
      </c>
      <c r="Q11" s="100">
        <f t="shared" si="9"/>
        <v>3669</v>
      </c>
      <c r="R11" s="100">
        <f t="shared" si="3"/>
        <v>3245.41</v>
      </c>
      <c r="S11" s="101">
        <f t="shared" si="4"/>
        <v>0.884548923412374</v>
      </c>
      <c r="T11" s="101">
        <f t="shared" si="5"/>
        <v>0.666666666666667</v>
      </c>
      <c r="U11" s="101">
        <f t="shared" si="6"/>
        <v>0.333333333333333</v>
      </c>
      <c r="V11" s="102">
        <f t="shared" si="7"/>
        <v>423.59</v>
      </c>
    </row>
    <row r="12" ht="26.2" customHeight="true" spans="1:22">
      <c r="A12" s="95">
        <v>7</v>
      </c>
      <c r="B12" s="95" t="s">
        <v>17</v>
      </c>
      <c r="C12" s="95">
        <f>COUNTIFS(原始数据!AD:AD,"2019-2021",原始数据!C:C,"市本级",原始数据!Q:Q,"&gt;0")</f>
        <v>13</v>
      </c>
      <c r="D12" s="95">
        <f>COUNTIFS(原始数据!AD:AD,"2019-2021",原始数据!C:C,"市本级",原始数据!S:S,"&gt;0")</f>
        <v>11</v>
      </c>
      <c r="E12" s="95">
        <f>SUMIFS(原始数据!$Q:$Q,原始数据!$C:$C,B12,原始数据!$AD:$AD,$A$1)</f>
        <v>14706</v>
      </c>
      <c r="F12" s="95">
        <f>SUMIFS(原始数据!$R:$R,原始数据!$C:$C,B12,原始数据!$AD:$AD,$A$1)</f>
        <v>11764.38</v>
      </c>
      <c r="G12" s="98">
        <f t="shared" si="0"/>
        <v>0.799971440228478</v>
      </c>
      <c r="H12" s="95">
        <f>SUMIFS(原始数据!$S:$S,原始数据!$C:$C,B12,原始数据!$AD:$AD,$A$1)</f>
        <v>5094</v>
      </c>
      <c r="I12" s="95">
        <f>SUMIFS(原始数据!$T:$T,原始数据!$C:$C,B12,原始数据!$AD:$AD,$A$1)</f>
        <v>4559.61</v>
      </c>
      <c r="J12" s="98">
        <f t="shared" si="1"/>
        <v>0.895094228504123</v>
      </c>
      <c r="K12" s="98">
        <f t="shared" si="8"/>
        <v>0.824443939393939</v>
      </c>
      <c r="L12" s="95">
        <f t="shared" si="2"/>
        <v>24</v>
      </c>
      <c r="M12" s="95">
        <f>COUNTIFS(原始数据!AD:AD,"2019-2021",原始数据!AH:AH,"未开工",原始数据!C:C,"市本级")</f>
        <v>0</v>
      </c>
      <c r="N12" s="95">
        <f>COUNTIFS(原始数据!AD:AD,"2019-2021",原始数据!AH:AH,"在建",原始数据!C:C,"市本级")</f>
        <v>5</v>
      </c>
      <c r="O12" s="95">
        <f>COUNTIFS(原始数据!AD:AD,"2019-2021",原始数据!AH:AH,"已完工",原始数据!C:C,"市本级")</f>
        <v>19</v>
      </c>
      <c r="P12" s="97" t="s">
        <v>17</v>
      </c>
      <c r="Q12" s="100">
        <f t="shared" si="9"/>
        <v>19800</v>
      </c>
      <c r="R12" s="100">
        <f t="shared" si="3"/>
        <v>16323.99</v>
      </c>
      <c r="S12" s="101">
        <f t="shared" si="4"/>
        <v>0.824443939393939</v>
      </c>
      <c r="T12" s="101">
        <f t="shared" si="5"/>
        <v>0.791666666666667</v>
      </c>
      <c r="U12" s="101">
        <f t="shared" si="6"/>
        <v>0.208333333333333</v>
      </c>
      <c r="V12" s="102">
        <f t="shared" si="7"/>
        <v>3476.01</v>
      </c>
    </row>
    <row r="13" ht="26.2" customHeight="true" spans="1:22">
      <c r="A13" s="97"/>
      <c r="B13" s="97"/>
      <c r="C13" s="97"/>
      <c r="D13" s="97"/>
      <c r="E13" s="97"/>
      <c r="F13" s="97"/>
      <c r="G13" s="97"/>
      <c r="H13" s="97"/>
      <c r="I13" s="97"/>
      <c r="J13" s="97"/>
      <c r="K13" s="97"/>
      <c r="L13" s="97"/>
      <c r="M13" s="97"/>
      <c r="N13" s="97"/>
      <c r="O13" s="97"/>
      <c r="P13" s="97"/>
      <c r="Q13" s="100"/>
      <c r="R13" s="100"/>
      <c r="S13" s="101"/>
      <c r="T13" s="97"/>
      <c r="U13" s="97"/>
      <c r="V13" s="102"/>
    </row>
    <row r="14" ht="26.2" customHeight="true" spans="1:22">
      <c r="A14" s="89" t="s">
        <v>5</v>
      </c>
      <c r="B14" s="97"/>
      <c r="C14" s="97"/>
      <c r="D14" s="97"/>
      <c r="E14" s="97"/>
      <c r="F14" s="97"/>
      <c r="G14" s="97"/>
      <c r="H14" s="97"/>
      <c r="I14" s="97"/>
      <c r="J14" s="97"/>
      <c r="K14" s="97"/>
      <c r="L14" s="97"/>
      <c r="M14" s="97"/>
      <c r="N14" s="97"/>
      <c r="O14" s="97"/>
      <c r="P14" s="97"/>
      <c r="Q14" s="100"/>
      <c r="R14" s="100"/>
      <c r="S14" s="101"/>
      <c r="T14" s="97"/>
      <c r="U14" s="97"/>
      <c r="V14" s="102"/>
    </row>
    <row r="15" ht="26.2" customHeight="true" spans="1:22">
      <c r="A15" s="90" t="s">
        <v>51</v>
      </c>
      <c r="B15" s="90"/>
      <c r="C15" s="90"/>
      <c r="D15" s="90"/>
      <c r="E15" s="90"/>
      <c r="F15" s="90"/>
      <c r="G15" s="90"/>
      <c r="H15" s="90"/>
      <c r="I15" s="90"/>
      <c r="J15" s="90"/>
      <c r="K15" s="90"/>
      <c r="L15" s="90"/>
      <c r="M15" s="90"/>
      <c r="N15" s="90"/>
      <c r="O15" s="90"/>
      <c r="P15" s="97"/>
      <c r="Q15" s="100"/>
      <c r="R15" s="100"/>
      <c r="S15" s="101"/>
      <c r="T15" s="97"/>
      <c r="U15" s="97"/>
      <c r="V15" s="102"/>
    </row>
    <row r="16" ht="26.2" customHeight="true" spans="1:22">
      <c r="A16" s="91" t="s">
        <v>26</v>
      </c>
      <c r="B16" s="91" t="s">
        <v>27</v>
      </c>
      <c r="C16" s="92" t="s">
        <v>28</v>
      </c>
      <c r="D16" s="93"/>
      <c r="E16" s="92" t="s">
        <v>29</v>
      </c>
      <c r="F16" s="96"/>
      <c r="G16" s="93"/>
      <c r="H16" s="92" t="s">
        <v>30</v>
      </c>
      <c r="I16" s="96"/>
      <c r="J16" s="93"/>
      <c r="K16" s="91" t="s">
        <v>31</v>
      </c>
      <c r="L16" s="92" t="s">
        <v>32</v>
      </c>
      <c r="M16" s="96"/>
      <c r="N16" s="96"/>
      <c r="O16" s="93"/>
      <c r="P16" s="97"/>
      <c r="Q16" s="100" t="s">
        <v>52</v>
      </c>
      <c r="R16" s="100"/>
      <c r="S16" s="101"/>
      <c r="T16" s="97"/>
      <c r="U16" s="97"/>
      <c r="V16" s="102"/>
    </row>
    <row r="17" ht="30" customHeight="true" spans="1:22">
      <c r="A17" s="94"/>
      <c r="B17" s="94"/>
      <c r="C17" s="95" t="s">
        <v>34</v>
      </c>
      <c r="D17" s="95" t="s">
        <v>35</v>
      </c>
      <c r="E17" s="95" t="s">
        <v>36</v>
      </c>
      <c r="F17" s="95" t="s">
        <v>37</v>
      </c>
      <c r="G17" s="95" t="s">
        <v>38</v>
      </c>
      <c r="H17" s="95" t="s">
        <v>36</v>
      </c>
      <c r="I17" s="95" t="s">
        <v>37</v>
      </c>
      <c r="J17" s="95" t="s">
        <v>38</v>
      </c>
      <c r="K17" s="94"/>
      <c r="L17" s="95" t="s">
        <v>39</v>
      </c>
      <c r="M17" s="95" t="s">
        <v>40</v>
      </c>
      <c r="N17" s="95" t="s">
        <v>41</v>
      </c>
      <c r="O17" s="95" t="s">
        <v>42</v>
      </c>
      <c r="P17" s="97"/>
      <c r="Q17" s="100" t="s">
        <v>43</v>
      </c>
      <c r="R17" s="100" t="s">
        <v>44</v>
      </c>
      <c r="S17" s="101" t="s">
        <v>45</v>
      </c>
      <c r="T17" s="97" t="s">
        <v>46</v>
      </c>
      <c r="U17" s="97" t="s">
        <v>47</v>
      </c>
      <c r="V17" s="102" t="s">
        <v>48</v>
      </c>
    </row>
    <row r="18" ht="26.2" customHeight="true" spans="1:22">
      <c r="A18" s="92" t="s">
        <v>49</v>
      </c>
      <c r="B18" s="96"/>
      <c r="C18" s="95">
        <f>SUM(C19:C25)</f>
        <v>9</v>
      </c>
      <c r="D18" s="95">
        <f>SUM(D19:D25)</f>
        <v>5</v>
      </c>
      <c r="E18" s="95">
        <f>SUM(E19:E25)</f>
        <v>22579</v>
      </c>
      <c r="F18" s="95">
        <f>SUM(F19:F25)</f>
        <v>2896.5947</v>
      </c>
      <c r="G18" s="98">
        <f t="shared" ref="G18:G25" si="10">F18/E18</f>
        <v>0.128287111918154</v>
      </c>
      <c r="H18" s="95">
        <f>SUM(H19:H25)</f>
        <v>4772</v>
      </c>
      <c r="I18" s="95">
        <f>SUM(I19:I25)</f>
        <v>546.73</v>
      </c>
      <c r="J18" s="98">
        <f t="shared" ref="J18:J25" si="11">I18/H18</f>
        <v>0.114570410729254</v>
      </c>
      <c r="K18" s="98">
        <f t="shared" ref="K18:K25" si="12">(F18+I18)/(E18+H18)</f>
        <v>0.125893923439728</v>
      </c>
      <c r="L18" s="95">
        <f t="shared" ref="L18:L25" si="13">SUM(M18:O18)</f>
        <v>14</v>
      </c>
      <c r="M18" s="95">
        <f>SUM(M19:M25)</f>
        <v>5</v>
      </c>
      <c r="N18" s="95">
        <f>SUM(N19:N25)</f>
        <v>8</v>
      </c>
      <c r="O18" s="95">
        <f>SUM(O19:O25)</f>
        <v>1</v>
      </c>
      <c r="P18" s="97" t="s">
        <v>50</v>
      </c>
      <c r="Q18" s="100">
        <f t="shared" ref="Q18:Q25" si="14">E18+H18</f>
        <v>27351</v>
      </c>
      <c r="R18" s="100">
        <f t="shared" ref="R18:R25" si="15">F18+I18</f>
        <v>3443.3247</v>
      </c>
      <c r="S18" s="101">
        <f t="shared" ref="S18:S25" si="16">R18/Q18</f>
        <v>0.125893923439728</v>
      </c>
      <c r="T18" s="101">
        <f t="shared" ref="T18:T25" si="17">O18/L18</f>
        <v>0.0714285714285714</v>
      </c>
      <c r="U18" s="101">
        <f t="shared" ref="U18:U25" si="18">N18/L18</f>
        <v>0.571428571428571</v>
      </c>
      <c r="V18" s="102">
        <f t="shared" ref="V18:V25" si="19">Q18-R18</f>
        <v>23907.6753</v>
      </c>
    </row>
    <row r="19" ht="26.2" customHeight="true" spans="1:22">
      <c r="A19" s="95">
        <v>1</v>
      </c>
      <c r="B19" s="95" t="s">
        <v>53</v>
      </c>
      <c r="C19" s="95">
        <f>COUNTIFS(原始数据!AD:AD,"2022-2023",原始数据!C:C,"咸安区",原始数据!Q:Q,"&gt;0")</f>
        <v>1</v>
      </c>
      <c r="D19" s="95">
        <f>COUNTIFS(原始数据!AD:AD,"2022-2023",原始数据!C:C,"咸安区",原始数据!S:S,"&gt;0")</f>
        <v>1</v>
      </c>
      <c r="E19" s="95">
        <f>SUMIFS(原始数据!$Q:$Q,原始数据!$C:$C,B19,原始数据!$AD:$AD,$A$14)</f>
        <v>2730</v>
      </c>
      <c r="F19" s="95">
        <f>SUMIFS(原始数据!$R:$R,原始数据!$C:$C,B19,原始数据!$AD:$AD,$A$14)</f>
        <v>803.433</v>
      </c>
      <c r="G19" s="98">
        <f t="shared" si="10"/>
        <v>0.294297802197802</v>
      </c>
      <c r="H19" s="95">
        <f>SUMIFS(原始数据!$S:$S,原始数据!$C:$C,B19,原始数据!$AD:$AD,$A$14)</f>
        <v>444</v>
      </c>
      <c r="I19" s="95">
        <f>SUMIFS(原始数据!$T:$T,原始数据!$C:$C,B19,原始数据!$AD:$AD,$A$14)</f>
        <v>0</v>
      </c>
      <c r="J19" s="98">
        <f t="shared" si="11"/>
        <v>0</v>
      </c>
      <c r="K19" s="98">
        <f t="shared" si="12"/>
        <v>0.253129489603025</v>
      </c>
      <c r="L19" s="95">
        <f t="shared" si="13"/>
        <v>2</v>
      </c>
      <c r="M19" s="95">
        <f>COUNTIFS(原始数据!AD:AD,"2022-2023",原始数据!AH:AH,"未开工",原始数据!C:C,"咸安区")</f>
        <v>0</v>
      </c>
      <c r="N19" s="95">
        <f>COUNTIFS(原始数据!AD:AD,"2022-2023",原始数据!AH:AH,"在建",原始数据!C:C,"咸安区")</f>
        <v>2</v>
      </c>
      <c r="O19" s="95">
        <f>COUNTIFS(原始数据!AD:AD,"2022-2023",原始数据!AH:AH,"已完工",原始数据!C:C,"咸安区")</f>
        <v>0</v>
      </c>
      <c r="P19" s="97" t="s">
        <v>18</v>
      </c>
      <c r="Q19" s="100">
        <f t="shared" si="14"/>
        <v>3174</v>
      </c>
      <c r="R19" s="100">
        <f t="shared" si="15"/>
        <v>803.433</v>
      </c>
      <c r="S19" s="101">
        <f t="shared" si="16"/>
        <v>0.253129489603025</v>
      </c>
      <c r="T19" s="101">
        <f t="shared" si="17"/>
        <v>0</v>
      </c>
      <c r="U19" s="101">
        <f t="shared" si="18"/>
        <v>1</v>
      </c>
      <c r="V19" s="102">
        <f t="shared" si="19"/>
        <v>2370.567</v>
      </c>
    </row>
    <row r="20" ht="26.2" customHeight="true" spans="1:22">
      <c r="A20" s="95">
        <v>2</v>
      </c>
      <c r="B20" s="95" t="s">
        <v>54</v>
      </c>
      <c r="C20" s="95">
        <f>COUNTIFS(原始数据!AD:AD,"2022-2023",原始数据!C:C,"赤壁市",原始数据!Q:Q,"&gt;0")</f>
        <v>2</v>
      </c>
      <c r="D20" s="95">
        <f>COUNTIFS(原始数据!AD:AD,"2022-2023",原始数据!C:C,"赤壁市",原始数据!S:S,"&gt;0")</f>
        <v>0</v>
      </c>
      <c r="E20" s="95">
        <f>SUMIFS(原始数据!$Q:$Q,原始数据!$C:$C,B20,原始数据!$AD:$AD,$A$14)</f>
        <v>7992</v>
      </c>
      <c r="F20" s="95">
        <f>SUMIFS(原始数据!$R:$R,原始数据!$C:$C,B20,原始数据!$AD:$AD,$A$14)</f>
        <v>1191.75</v>
      </c>
      <c r="G20" s="98">
        <f t="shared" si="10"/>
        <v>0.149117867867868</v>
      </c>
      <c r="H20" s="95">
        <f>SUMIFS(原始数据!$S:$S,原始数据!$C:$C,B20,原始数据!$AD:$AD,$A$14)</f>
        <v>0</v>
      </c>
      <c r="I20" s="95">
        <f>SUMIFS(原始数据!$T:$T,原始数据!$C:$C,B20,原始数据!$AD:$AD,$A$14)</f>
        <v>0</v>
      </c>
      <c r="J20" s="98">
        <v>0</v>
      </c>
      <c r="K20" s="98">
        <f t="shared" si="12"/>
        <v>0.149117867867868</v>
      </c>
      <c r="L20" s="95">
        <f t="shared" si="13"/>
        <v>2</v>
      </c>
      <c r="M20" s="95">
        <f>COUNTIFS(原始数据!AD:AD,"2022-2023",原始数据!AH:AH,"未开工",原始数据!C:C,"赤壁市")</f>
        <v>1</v>
      </c>
      <c r="N20" s="95">
        <f>COUNTIFS(原始数据!AD:AD,"2022-2023",原始数据!AH:AH,"在建",原始数据!C:C,"赤壁市")</f>
        <v>1</v>
      </c>
      <c r="O20" s="95">
        <f>COUNTIFS(原始数据!AD:AD,"2022-2023",原始数据!AH:AH,"已完工",原始数据!C:C,"赤壁市")</f>
        <v>0</v>
      </c>
      <c r="P20" s="97" t="s">
        <v>20</v>
      </c>
      <c r="Q20" s="100">
        <f t="shared" si="14"/>
        <v>7992</v>
      </c>
      <c r="R20" s="100">
        <f t="shared" si="15"/>
        <v>1191.75</v>
      </c>
      <c r="S20" s="101">
        <f t="shared" si="16"/>
        <v>0.149117867867868</v>
      </c>
      <c r="T20" s="101">
        <f t="shared" si="17"/>
        <v>0</v>
      </c>
      <c r="U20" s="101">
        <f t="shared" si="18"/>
        <v>0.5</v>
      </c>
      <c r="V20" s="102">
        <f t="shared" si="19"/>
        <v>6800.25</v>
      </c>
    </row>
    <row r="21" ht="26.2" customHeight="true" spans="1:22">
      <c r="A21" s="95">
        <v>3</v>
      </c>
      <c r="B21" s="95" t="s">
        <v>55</v>
      </c>
      <c r="C21" s="95">
        <f>COUNTIFS(原始数据!AD:AD,"2022-2023",原始数据!C:C,"嘉鱼县",原始数据!Q:Q,"&gt;0")</f>
        <v>2</v>
      </c>
      <c r="D21" s="95">
        <f>COUNTIFS(原始数据!AD:AD,"2022-2023",原始数据!C:C,"嘉鱼县",原始数据!S:S,"&gt;0")</f>
        <v>1</v>
      </c>
      <c r="E21" s="95">
        <f>SUMIFS(原始数据!$Q:$Q,原始数据!$C:$C,B21,原始数据!$AD:$AD,$A$14)</f>
        <v>6451</v>
      </c>
      <c r="F21" s="95">
        <f>SUMIFS(原始数据!$R:$R,原始数据!$C:$C,B21,原始数据!$AD:$AD,$A$14)</f>
        <v>0</v>
      </c>
      <c r="G21" s="98">
        <f t="shared" si="10"/>
        <v>0</v>
      </c>
      <c r="H21" s="95">
        <f>SUMIFS(原始数据!$S:$S,原始数据!$C:$C,B21,原始数据!$AD:$AD,$A$14)</f>
        <v>456</v>
      </c>
      <c r="I21" s="95">
        <f>SUMIFS(原始数据!$T:$T,原始数据!$C:$C,B21,原始数据!$AD:$AD,$A$14)</f>
        <v>0</v>
      </c>
      <c r="J21" s="98">
        <f t="shared" si="11"/>
        <v>0</v>
      </c>
      <c r="K21" s="98">
        <f t="shared" si="12"/>
        <v>0</v>
      </c>
      <c r="L21" s="95">
        <f t="shared" si="13"/>
        <v>3</v>
      </c>
      <c r="M21" s="95">
        <f>COUNTIFS(原始数据!AD:AD,"2022-2023",原始数据!AH:AH,"未开工",原始数据!C:C,"嘉鱼县")</f>
        <v>2</v>
      </c>
      <c r="N21" s="95">
        <f>COUNTIFS(原始数据!AD:AD,"2022-2023",原始数据!AH:AH,"在建",原始数据!C:C,"嘉鱼县")</f>
        <v>1</v>
      </c>
      <c r="O21" s="95">
        <f>COUNTIFS(原始数据!AD:AD,"2022-2023",原始数据!AH:AH,"已完工",原始数据!C:C,"嘉鱼县")</f>
        <v>0</v>
      </c>
      <c r="P21" s="97" t="s">
        <v>19</v>
      </c>
      <c r="Q21" s="100">
        <f t="shared" si="14"/>
        <v>6907</v>
      </c>
      <c r="R21" s="100">
        <f t="shared" si="15"/>
        <v>0</v>
      </c>
      <c r="S21" s="101">
        <f t="shared" si="16"/>
        <v>0</v>
      </c>
      <c r="T21" s="101">
        <f t="shared" si="17"/>
        <v>0</v>
      </c>
      <c r="U21" s="101">
        <f t="shared" si="18"/>
        <v>0.333333333333333</v>
      </c>
      <c r="V21" s="102">
        <f t="shared" si="19"/>
        <v>6907</v>
      </c>
    </row>
    <row r="22" ht="26.2" customHeight="true" spans="1:22">
      <c r="A22" s="95">
        <v>4</v>
      </c>
      <c r="B22" s="95" t="s">
        <v>56</v>
      </c>
      <c r="C22" s="95">
        <f>COUNTIFS(原始数据!AD:AD,"2022-2023",原始数据!C:C,"通城县",原始数据!Q:Q,"&gt;0")</f>
        <v>0</v>
      </c>
      <c r="D22" s="95">
        <f>COUNTIFS(原始数据!AD:AD,"2022-2023",原始数据!C:C,"通城县",原始数据!S:S,"&gt;0")</f>
        <v>0</v>
      </c>
      <c r="E22" s="95">
        <f>SUMIFS(原始数据!$Q:$Q,原始数据!$C:$C,B22,原始数据!$AD:$AD,$A$14)</f>
        <v>0</v>
      </c>
      <c r="F22" s="95">
        <f>SUMIFS(原始数据!$R:$R,原始数据!$C:$C,B22,原始数据!$AD:$AD,$A$14)</f>
        <v>0</v>
      </c>
      <c r="G22" s="98">
        <v>0</v>
      </c>
      <c r="H22" s="95">
        <f>SUMIFS(原始数据!$S:$S,原始数据!$C:$C,B22,原始数据!$AD:$AD,$A$14)</f>
        <v>0</v>
      </c>
      <c r="I22" s="95">
        <f>SUMIFS(原始数据!$T:$T,原始数据!$C:$C,B22,原始数据!$AD:$AD,$A$14)</f>
        <v>0</v>
      </c>
      <c r="J22" s="98">
        <v>0</v>
      </c>
      <c r="K22" s="98">
        <v>0</v>
      </c>
      <c r="L22" s="95">
        <f t="shared" si="13"/>
        <v>0</v>
      </c>
      <c r="M22" s="95">
        <f>COUNTIFS(原始数据!AD:AD,"2022-2023",原始数据!AH:AH,"未开工",原始数据!C:C,"通城县")</f>
        <v>0</v>
      </c>
      <c r="N22" s="95">
        <f>COUNTIFS(原始数据!AD:AD,"2022-2023",原始数据!AH:AH,"在建",原始数据!C:C,"通城县")</f>
        <v>0</v>
      </c>
      <c r="O22" s="95">
        <f>COUNTIFS(原始数据!AD:AD,"2022-2023",原始数据!AH:AH,"已完工",原始数据!C:C,"通城县")</f>
        <v>0</v>
      </c>
      <c r="P22" s="97" t="s">
        <v>21</v>
      </c>
      <c r="Q22" s="100">
        <f t="shared" si="14"/>
        <v>0</v>
      </c>
      <c r="R22" s="100">
        <f t="shared" si="15"/>
        <v>0</v>
      </c>
      <c r="S22" s="101" t="e">
        <f t="shared" si="16"/>
        <v>#DIV/0!</v>
      </c>
      <c r="T22" s="101" t="e">
        <f t="shared" si="17"/>
        <v>#DIV/0!</v>
      </c>
      <c r="U22" s="101" t="e">
        <f t="shared" si="18"/>
        <v>#DIV/0!</v>
      </c>
      <c r="V22" s="102">
        <f t="shared" si="19"/>
        <v>0</v>
      </c>
    </row>
    <row r="23" ht="26.2" customHeight="true" spans="1:22">
      <c r="A23" s="95">
        <v>5</v>
      </c>
      <c r="B23" s="95" t="s">
        <v>57</v>
      </c>
      <c r="C23" s="95">
        <f>COUNTIFS(原始数据!AD:AD,"2022-2023",原始数据!C:C,"通山县",原始数据!Q:Q,"&gt;0")</f>
        <v>3</v>
      </c>
      <c r="D23" s="95">
        <f>COUNTIFS(原始数据!AD:AD,"2022-2023",原始数据!C:C,"通山县",原始数据!S:S,"&gt;0")</f>
        <v>0</v>
      </c>
      <c r="E23" s="95">
        <f>SUMIFS(原始数据!$Q:$Q,原始数据!$C:$C,B23,原始数据!$AD:$AD,$A$14)</f>
        <v>5078</v>
      </c>
      <c r="F23" s="95">
        <f>SUMIFS(原始数据!$R:$R,原始数据!$C:$C,B23,原始数据!$AD:$AD,$A$14)</f>
        <v>573.4117</v>
      </c>
      <c r="G23" s="98">
        <f t="shared" si="10"/>
        <v>0.112920775896022</v>
      </c>
      <c r="H23" s="95">
        <f>SUMIFS(原始数据!$S:$S,原始数据!$C:$C,B23,原始数据!$AD:$AD,$A$14)</f>
        <v>0</v>
      </c>
      <c r="I23" s="95">
        <f>SUMIFS(原始数据!$T:$T,原始数据!$C:$C,B23,原始数据!$AD:$AD,$A$14)</f>
        <v>0</v>
      </c>
      <c r="J23" s="98">
        <v>0</v>
      </c>
      <c r="K23" s="98">
        <f t="shared" si="12"/>
        <v>0.112920775896022</v>
      </c>
      <c r="L23" s="95">
        <f t="shared" si="13"/>
        <v>3</v>
      </c>
      <c r="M23" s="95">
        <f>COUNTIFS(原始数据!AD:AD,"2022-2023",原始数据!AH:AH,"未开工",原始数据!C:C,"通山县")</f>
        <v>1</v>
      </c>
      <c r="N23" s="95">
        <f>COUNTIFS(原始数据!AD:AD,"2022-2023",原始数据!AH:AH,"在建",原始数据!C:C,"通山县")</f>
        <v>2</v>
      </c>
      <c r="O23" s="95">
        <f>COUNTIFS(原始数据!AD:AD,"2022-2023",原始数据!AH:AH,"已完工",原始数据!C:C,"通山县")</f>
        <v>0</v>
      </c>
      <c r="P23" s="97" t="s">
        <v>23</v>
      </c>
      <c r="Q23" s="100">
        <f t="shared" si="14"/>
        <v>5078</v>
      </c>
      <c r="R23" s="100">
        <f t="shared" si="15"/>
        <v>573.4117</v>
      </c>
      <c r="S23" s="101">
        <f t="shared" si="16"/>
        <v>0.112920775896022</v>
      </c>
      <c r="T23" s="101">
        <f t="shared" si="17"/>
        <v>0</v>
      </c>
      <c r="U23" s="101">
        <f t="shared" si="18"/>
        <v>0.666666666666667</v>
      </c>
      <c r="V23" s="102">
        <f t="shared" si="19"/>
        <v>4504.5883</v>
      </c>
    </row>
    <row r="24" ht="26.2" customHeight="true" spans="1:22">
      <c r="A24" s="95">
        <v>6</v>
      </c>
      <c r="B24" s="95" t="s">
        <v>58</v>
      </c>
      <c r="C24" s="95">
        <f>COUNTIFS(原始数据!AD:AD,"2022-2023",原始数据!C:C,"崇阳县",原始数据!Q:Q,"&gt;0")</f>
        <v>0</v>
      </c>
      <c r="D24" s="95">
        <f>COUNTIFS(原始数据!AD:AD,"2022-2023",原始数据!C:C,"崇阳县",原始数据!S:S,"&gt;0")</f>
        <v>1</v>
      </c>
      <c r="E24" s="95">
        <f>SUMIFS(原始数据!$Q:$Q,原始数据!$C:$C,B24,原始数据!$AD:$AD,$A$14)</f>
        <v>0</v>
      </c>
      <c r="F24" s="95">
        <f>SUMIFS(原始数据!$R:$R,原始数据!$C:$C,B24,原始数据!$AD:$AD,$A$14)</f>
        <v>0</v>
      </c>
      <c r="G24" s="98">
        <v>0</v>
      </c>
      <c r="H24" s="95">
        <f>SUMIFS(原始数据!$S:$S,原始数据!$C:$C,B24,原始数据!$AD:$AD,$A$14)</f>
        <v>454</v>
      </c>
      <c r="I24" s="95">
        <f>SUMIFS(原始数据!$T:$T,原始数据!$C:$C,B24,原始数据!$AD:$AD,$A$14)</f>
        <v>226.66</v>
      </c>
      <c r="J24" s="98">
        <f t="shared" si="11"/>
        <v>0.499251101321586</v>
      </c>
      <c r="K24" s="98">
        <f t="shared" si="12"/>
        <v>0.499251101321586</v>
      </c>
      <c r="L24" s="95">
        <f t="shared" si="13"/>
        <v>1</v>
      </c>
      <c r="M24" s="95">
        <f>COUNTIFS(原始数据!AD:AD,"2022-2023",原始数据!AH:AH,"未开工",原始数据!C:C,"崇阳县")</f>
        <v>0</v>
      </c>
      <c r="N24" s="95">
        <f>COUNTIFS(原始数据!AD:AD,"2022-2023",原始数据!AH:AH,"在建",原始数据!C:C,"崇阳县")</f>
        <v>1</v>
      </c>
      <c r="O24" s="95">
        <f>COUNTIFS(原始数据!AD:AD,"2022-2023",原始数据!AH:AH,"已完工",原始数据!C:C,"崇阳县")</f>
        <v>0</v>
      </c>
      <c r="P24" s="97" t="s">
        <v>22</v>
      </c>
      <c r="Q24" s="100">
        <f t="shared" si="14"/>
        <v>454</v>
      </c>
      <c r="R24" s="100">
        <f t="shared" si="15"/>
        <v>226.66</v>
      </c>
      <c r="S24" s="101">
        <f t="shared" si="16"/>
        <v>0.499251101321586</v>
      </c>
      <c r="T24" s="101">
        <f t="shared" si="17"/>
        <v>0</v>
      </c>
      <c r="U24" s="101">
        <f t="shared" si="18"/>
        <v>1</v>
      </c>
      <c r="V24" s="102">
        <f t="shared" si="19"/>
        <v>227.34</v>
      </c>
    </row>
    <row r="25" ht="26.2" customHeight="true" spans="1:22">
      <c r="A25" s="95">
        <v>7</v>
      </c>
      <c r="B25" s="95" t="s">
        <v>17</v>
      </c>
      <c r="C25" s="95">
        <f>COUNTIFS(原始数据!AD:AD,"2022-2023",原始数据!C:C,"市本级",原始数据!Q:Q,"&gt;0")</f>
        <v>1</v>
      </c>
      <c r="D25" s="95">
        <f>COUNTIFS(原始数据!AD:AD,"2022-2023",原始数据!C:C,"市本级",原始数据!S:S,"&gt;0")</f>
        <v>2</v>
      </c>
      <c r="E25" s="95">
        <f>SUMIFS(原始数据!$Q:$Q,原始数据!$C:$C,B25,原始数据!$AD:$AD,$A$14)</f>
        <v>328</v>
      </c>
      <c r="F25" s="95">
        <f>SUMIFS(原始数据!$R:$R,原始数据!$C:$C,B25,原始数据!$AD:$AD,$A$14)</f>
        <v>328</v>
      </c>
      <c r="G25" s="98">
        <f t="shared" si="10"/>
        <v>1</v>
      </c>
      <c r="H25" s="95">
        <f>SUMIFS(原始数据!$S:$S,原始数据!$C:$C,B25,原始数据!$AD:$AD,$A$14)</f>
        <v>3418</v>
      </c>
      <c r="I25" s="95">
        <f>SUMIFS(原始数据!$T:$T,原始数据!$C:$C,B25,原始数据!$AD:$AD,$A$14)</f>
        <v>320.07</v>
      </c>
      <c r="J25" s="98">
        <f t="shared" si="11"/>
        <v>0.093642480983031</v>
      </c>
      <c r="K25" s="98">
        <f t="shared" si="12"/>
        <v>0.173003203416978</v>
      </c>
      <c r="L25" s="95">
        <f t="shared" si="13"/>
        <v>3</v>
      </c>
      <c r="M25" s="95">
        <f>COUNTIFS(原始数据!AD:AD,"2022-2023",原始数据!AH:AH,"未开工",原始数据!C:C,"市本级")</f>
        <v>1</v>
      </c>
      <c r="N25" s="95">
        <f>COUNTIFS(原始数据!AD:AD,"2022-2023",原始数据!AH:AH,"在建",原始数据!C:C,"市本级")</f>
        <v>1</v>
      </c>
      <c r="O25" s="95">
        <f>COUNTIFS(原始数据!AD:AD,"2022-2023",原始数据!AH:AH,"已完工",原始数据!C:C,"市本级")</f>
        <v>1</v>
      </c>
      <c r="P25" s="97" t="s">
        <v>17</v>
      </c>
      <c r="Q25" s="100">
        <f t="shared" si="14"/>
        <v>3746</v>
      </c>
      <c r="R25" s="100">
        <f t="shared" si="15"/>
        <v>648.07</v>
      </c>
      <c r="S25" s="101">
        <f t="shared" si="16"/>
        <v>0.173003203416978</v>
      </c>
      <c r="T25" s="101">
        <f t="shared" si="17"/>
        <v>0.333333333333333</v>
      </c>
      <c r="U25" s="101">
        <f t="shared" si="18"/>
        <v>0.333333333333333</v>
      </c>
      <c r="V25" s="102">
        <f t="shared" si="19"/>
        <v>3097.93</v>
      </c>
    </row>
    <row r="26" ht="26.2" customHeight="true"/>
    <row r="27" ht="26.2" customHeight="true" spans="17:17">
      <c r="Q27" s="87" t="s">
        <v>59</v>
      </c>
    </row>
    <row r="28" ht="26.2" customHeight="true" spans="12:22">
      <c r="L28" s="95" t="s">
        <v>39</v>
      </c>
      <c r="M28" s="95" t="s">
        <v>40</v>
      </c>
      <c r="N28" s="95" t="s">
        <v>41</v>
      </c>
      <c r="O28" s="95" t="s">
        <v>42</v>
      </c>
      <c r="P28" s="97"/>
      <c r="Q28" s="100" t="s">
        <v>43</v>
      </c>
      <c r="R28" s="100" t="s">
        <v>44</v>
      </c>
      <c r="S28" s="101" t="s">
        <v>45</v>
      </c>
      <c r="T28" s="97" t="s">
        <v>46</v>
      </c>
      <c r="U28" s="97" t="s">
        <v>47</v>
      </c>
      <c r="V28" s="102" t="s">
        <v>48</v>
      </c>
    </row>
    <row r="29" ht="26.2" customHeight="true" spans="12:22">
      <c r="L29" s="95">
        <f t="shared" ref="L29:L36" si="20">SUM(M29:O29)</f>
        <v>112</v>
      </c>
      <c r="M29" s="95">
        <f>M5+M18</f>
        <v>6</v>
      </c>
      <c r="N29" s="95">
        <f>N5+N18</f>
        <v>38</v>
      </c>
      <c r="O29" s="95">
        <f>O5+O18</f>
        <v>68</v>
      </c>
      <c r="P29" s="97" t="s">
        <v>50</v>
      </c>
      <c r="Q29" s="100">
        <f>SUM(Q30:Q36)</f>
        <v>89322</v>
      </c>
      <c r="R29" s="100">
        <f>SUM(R30:R36)</f>
        <v>54072.0052</v>
      </c>
      <c r="S29" s="101">
        <f t="shared" ref="S29:S36" si="21">R29/Q29</f>
        <v>0.605360439757283</v>
      </c>
      <c r="T29" s="101">
        <f>O29/L29</f>
        <v>0.607142857142857</v>
      </c>
      <c r="U29" s="101">
        <f>N29/L29</f>
        <v>0.339285714285714</v>
      </c>
      <c r="V29" s="102">
        <f>Q29-R29</f>
        <v>35249.9948</v>
      </c>
    </row>
    <row r="30" ht="26.2" customHeight="true" spans="12:22">
      <c r="L30" s="95">
        <f t="shared" si="20"/>
        <v>18</v>
      </c>
      <c r="M30" s="95">
        <f t="shared" ref="M30:M36" si="22">M6+M19</f>
        <v>0</v>
      </c>
      <c r="N30" s="95">
        <f t="shared" ref="N30:N36" si="23">N6+N19</f>
        <v>10</v>
      </c>
      <c r="O30" s="95">
        <f t="shared" ref="O30:O36" si="24">O6+O19</f>
        <v>8</v>
      </c>
      <c r="P30" s="97" t="s">
        <v>18</v>
      </c>
      <c r="Q30" s="100">
        <f>Q6+Q19</f>
        <v>18874</v>
      </c>
      <c r="R30" s="100">
        <f>R6+R19</f>
        <v>13625.8179</v>
      </c>
      <c r="S30" s="101">
        <f t="shared" si="21"/>
        <v>0.721935885344919</v>
      </c>
      <c r="T30" s="101">
        <f t="shared" ref="T30:T36" si="25">O30/L30</f>
        <v>0.444444444444444</v>
      </c>
      <c r="U30" s="101">
        <f t="shared" ref="U30:U36" si="26">N30/L30</f>
        <v>0.555555555555556</v>
      </c>
      <c r="V30" s="102">
        <f t="shared" ref="V29:V36" si="27">Q30-R30</f>
        <v>5248.1821</v>
      </c>
    </row>
    <row r="31" ht="26.2" customHeight="true" spans="12:22">
      <c r="L31" s="95">
        <f t="shared" si="20"/>
        <v>16</v>
      </c>
      <c r="M31" s="95">
        <f t="shared" si="22"/>
        <v>1</v>
      </c>
      <c r="N31" s="95">
        <f t="shared" si="23"/>
        <v>8</v>
      </c>
      <c r="O31" s="95">
        <f t="shared" si="24"/>
        <v>7</v>
      </c>
      <c r="P31" s="97" t="s">
        <v>20</v>
      </c>
      <c r="Q31" s="100">
        <f t="shared" ref="Q31:Q36" si="28">Q7+Q20</f>
        <v>14096</v>
      </c>
      <c r="R31" s="100">
        <f t="shared" ref="R31:R36" si="29">R7+R20</f>
        <v>6050.3202</v>
      </c>
      <c r="S31" s="101">
        <f t="shared" si="21"/>
        <v>0.429222488649262</v>
      </c>
      <c r="T31" s="101">
        <f t="shared" si="25"/>
        <v>0.4375</v>
      </c>
      <c r="U31" s="101">
        <f t="shared" si="26"/>
        <v>0.5</v>
      </c>
      <c r="V31" s="102">
        <f t="shared" si="27"/>
        <v>8045.6798</v>
      </c>
    </row>
    <row r="32" ht="26.2" customHeight="true" spans="12:22">
      <c r="L32" s="95">
        <f t="shared" si="20"/>
        <v>11</v>
      </c>
      <c r="M32" s="95">
        <f t="shared" si="22"/>
        <v>3</v>
      </c>
      <c r="N32" s="95">
        <f t="shared" si="23"/>
        <v>3</v>
      </c>
      <c r="O32" s="95">
        <f t="shared" si="24"/>
        <v>5</v>
      </c>
      <c r="P32" s="97" t="s">
        <v>19</v>
      </c>
      <c r="Q32" s="100">
        <f t="shared" si="28"/>
        <v>10368</v>
      </c>
      <c r="R32" s="100">
        <f t="shared" si="29"/>
        <v>2119.9134</v>
      </c>
      <c r="S32" s="101">
        <f t="shared" si="21"/>
        <v>0.204466956018518</v>
      </c>
      <c r="T32" s="101">
        <f t="shared" si="25"/>
        <v>0.454545454545455</v>
      </c>
      <c r="U32" s="101">
        <f t="shared" si="26"/>
        <v>0.272727272727273</v>
      </c>
      <c r="V32" s="102">
        <f t="shared" si="27"/>
        <v>8248.0866</v>
      </c>
    </row>
    <row r="33" ht="26.2" customHeight="true" spans="12:22">
      <c r="L33" s="95">
        <f t="shared" si="20"/>
        <v>13</v>
      </c>
      <c r="M33" s="95">
        <f t="shared" si="22"/>
        <v>0</v>
      </c>
      <c r="N33" s="95">
        <f t="shared" si="23"/>
        <v>1</v>
      </c>
      <c r="O33" s="95">
        <f t="shared" si="24"/>
        <v>12</v>
      </c>
      <c r="P33" s="97" t="s">
        <v>21</v>
      </c>
      <c r="Q33" s="100">
        <f t="shared" si="28"/>
        <v>7003</v>
      </c>
      <c r="R33" s="100">
        <f t="shared" si="29"/>
        <v>5934.54</v>
      </c>
      <c r="S33" s="101">
        <f t="shared" si="21"/>
        <v>0.847428245037841</v>
      </c>
      <c r="T33" s="101">
        <f t="shared" si="25"/>
        <v>0.923076923076923</v>
      </c>
      <c r="U33" s="101">
        <f t="shared" si="26"/>
        <v>0.0769230769230769</v>
      </c>
      <c r="V33" s="102">
        <f t="shared" si="27"/>
        <v>1068.46</v>
      </c>
    </row>
    <row r="34" ht="26.2" customHeight="true" spans="12:22">
      <c r="L34" s="95">
        <f t="shared" si="20"/>
        <v>14</v>
      </c>
      <c r="M34" s="95">
        <f t="shared" si="22"/>
        <v>1</v>
      </c>
      <c r="N34" s="95">
        <f t="shared" si="23"/>
        <v>5</v>
      </c>
      <c r="O34" s="95">
        <f t="shared" si="24"/>
        <v>8</v>
      </c>
      <c r="P34" s="97" t="s">
        <v>23</v>
      </c>
      <c r="Q34" s="100">
        <f t="shared" si="28"/>
        <v>11312</v>
      </c>
      <c r="R34" s="100">
        <f t="shared" si="29"/>
        <v>5897.2837</v>
      </c>
      <c r="S34" s="101">
        <f t="shared" si="21"/>
        <v>0.521329888613861</v>
      </c>
      <c r="T34" s="101">
        <f t="shared" si="25"/>
        <v>0.571428571428571</v>
      </c>
      <c r="U34" s="101">
        <f t="shared" si="26"/>
        <v>0.357142857142857</v>
      </c>
      <c r="V34" s="102">
        <f t="shared" si="27"/>
        <v>5414.7163</v>
      </c>
    </row>
    <row r="35" ht="26.2" customHeight="true" spans="12:22">
      <c r="L35" s="95">
        <f t="shared" si="20"/>
        <v>13</v>
      </c>
      <c r="M35" s="95">
        <f t="shared" si="22"/>
        <v>0</v>
      </c>
      <c r="N35" s="95">
        <f t="shared" si="23"/>
        <v>5</v>
      </c>
      <c r="O35" s="95">
        <f t="shared" si="24"/>
        <v>8</v>
      </c>
      <c r="P35" s="97" t="s">
        <v>22</v>
      </c>
      <c r="Q35" s="100">
        <f t="shared" si="28"/>
        <v>4123</v>
      </c>
      <c r="R35" s="100">
        <f t="shared" si="29"/>
        <v>3472.07</v>
      </c>
      <c r="S35" s="101">
        <f t="shared" si="21"/>
        <v>0.842122241086587</v>
      </c>
      <c r="T35" s="101">
        <f t="shared" si="25"/>
        <v>0.615384615384615</v>
      </c>
      <c r="U35" s="101">
        <f t="shared" si="26"/>
        <v>0.384615384615385</v>
      </c>
      <c r="V35" s="102">
        <f t="shared" si="27"/>
        <v>650.93</v>
      </c>
    </row>
    <row r="36" ht="26.2" customHeight="true" spans="12:22">
      <c r="L36" s="95">
        <f t="shared" si="20"/>
        <v>27</v>
      </c>
      <c r="M36" s="95">
        <f t="shared" si="22"/>
        <v>1</v>
      </c>
      <c r="N36" s="95">
        <f t="shared" si="23"/>
        <v>6</v>
      </c>
      <c r="O36" s="95">
        <f t="shared" si="24"/>
        <v>20</v>
      </c>
      <c r="P36" s="97" t="s">
        <v>17</v>
      </c>
      <c r="Q36" s="100">
        <f t="shared" si="28"/>
        <v>23546</v>
      </c>
      <c r="R36" s="100">
        <f t="shared" si="29"/>
        <v>16972.06</v>
      </c>
      <c r="S36" s="101">
        <f t="shared" si="21"/>
        <v>0.720804382910048</v>
      </c>
      <c r="T36" s="101">
        <f t="shared" si="25"/>
        <v>0.740740740740741</v>
      </c>
      <c r="U36" s="101">
        <f t="shared" si="26"/>
        <v>0.222222222222222</v>
      </c>
      <c r="V36" s="102">
        <f t="shared" si="27"/>
        <v>6573.94</v>
      </c>
    </row>
    <row r="37" ht="26.2" customHeight="true"/>
    <row r="38" ht="26.2" customHeight="true"/>
    <row r="39" ht="26.2" customHeight="true"/>
    <row r="40" ht="26.2" customHeight="true"/>
    <row r="41" ht="26.2" customHeight="true"/>
    <row r="42" ht="26.2" customHeight="true"/>
    <row r="43" ht="26.2" customHeight="true"/>
    <row r="44" ht="26.2" customHeight="true"/>
    <row r="45" ht="26.2" customHeight="true"/>
    <row r="46" ht="26.2" customHeight="true"/>
    <row r="47" ht="26.2" customHeight="true"/>
    <row r="48" ht="26.2" customHeight="true"/>
    <row r="49" ht="26.2" customHeight="true"/>
    <row r="50" ht="26.2" customHeight="true"/>
    <row r="51" ht="26.2" customHeight="true"/>
    <row r="52" ht="26.2" customHeight="true"/>
    <row r="53" ht="26.2" customHeight="true"/>
    <row r="54" ht="26.2" customHeight="true"/>
    <row r="55" ht="26.2" customHeight="true"/>
    <row r="56" ht="26.2" customHeight="true"/>
    <row r="57" ht="26.2" customHeight="true"/>
    <row r="58" ht="26.2" customHeight="true"/>
    <row r="59" ht="26.2" customHeight="true"/>
    <row r="60" ht="26.2" customHeight="true"/>
    <row r="61" ht="26.2" customHeight="true"/>
    <row r="62" ht="26.2" customHeight="true"/>
    <row r="63" ht="26.2" customHeight="true"/>
    <row r="64" ht="26.2" customHeight="true"/>
    <row r="65" ht="26.2" customHeight="true"/>
    <row r="66" ht="26.2" customHeight="true"/>
    <row r="67" ht="26.2" customHeight="true"/>
    <row r="68" ht="26.2" customHeight="true"/>
    <row r="69" ht="26.2" customHeight="true"/>
    <row r="70" ht="26.2" customHeight="true"/>
    <row r="71" ht="26.2" customHeight="true"/>
    <row r="72" ht="26.2" customHeight="true"/>
    <row r="73" ht="26.2" customHeight="true"/>
    <row r="74" ht="26.2" customHeight="true"/>
    <row r="75" ht="26.2" customHeight="true"/>
    <row r="76" ht="26.2" customHeight="true"/>
    <row r="77" ht="26.2" customHeight="true"/>
    <row r="78" ht="26.2" customHeight="true"/>
    <row r="79" ht="26.2" customHeight="true"/>
    <row r="80" ht="26.2" customHeight="true"/>
    <row r="81" ht="26.2" customHeight="true"/>
    <row r="82" ht="26.2" customHeight="true"/>
    <row r="83" ht="26.2" customHeight="true"/>
    <row r="84" ht="26.2" customHeight="true"/>
    <row r="85" ht="26.2" customHeight="true"/>
    <row r="86" ht="26.2" customHeight="true"/>
    <row r="87" ht="26.2" customHeight="true"/>
    <row r="88" ht="26.2" customHeight="true"/>
    <row r="89" ht="26.2" customHeight="true"/>
    <row r="90" ht="26.2" customHeight="true"/>
    <row r="91" ht="26.2" customHeight="true"/>
    <row r="92" ht="26.2" customHeight="true"/>
    <row r="93" ht="26.2" customHeight="true"/>
    <row r="94" ht="26.2" customHeight="true"/>
    <row r="95" ht="26.2" customHeight="true"/>
    <row r="96" ht="26.2" customHeight="true"/>
    <row r="97" ht="26.2" customHeight="true"/>
    <row r="98" ht="26.2" customHeight="true"/>
    <row r="99" ht="26.2" customHeight="true"/>
    <row r="100" ht="26.2" customHeight="true"/>
    <row r="101" ht="26.2" customHeight="true"/>
    <row r="102" ht="26.2" customHeight="true"/>
    <row r="103" ht="26.2" customHeight="true"/>
    <row r="104" ht="26.2" customHeight="true"/>
    <row r="105" ht="26.2" customHeight="true"/>
    <row r="106" ht="26.2" customHeight="true"/>
    <row r="107" ht="26.2" customHeight="true"/>
    <row r="108" ht="26.2" customHeight="true"/>
    <row r="109" ht="26.2" customHeight="true"/>
    <row r="110" ht="26.2" customHeight="true"/>
    <row r="111" ht="26.2" customHeight="true"/>
    <row r="112" ht="26.2" customHeight="true"/>
    <row r="113" ht="26.2" customHeight="true"/>
    <row r="114" ht="26.2" customHeight="true"/>
    <row r="115" ht="26.2" customHeight="true"/>
    <row r="116" ht="26.2" customHeight="true"/>
    <row r="117" ht="26.2" customHeight="true"/>
    <row r="118" ht="26.2" customHeight="true"/>
    <row r="119" ht="26.2" customHeight="true"/>
    <row r="120" ht="26.2" customHeight="true"/>
    <row r="121" ht="26.2" customHeight="true"/>
    <row r="122" ht="26.2" customHeight="true"/>
    <row r="123" ht="26.2" customHeight="true"/>
    <row r="124" ht="26.2" customHeight="true"/>
    <row r="125" ht="26.2" customHeight="true"/>
    <row r="126" ht="26.2" customHeight="true"/>
    <row r="127" ht="26.2" customHeight="true"/>
    <row r="128" ht="26.2" customHeight="true"/>
    <row r="129" ht="26.2" customHeight="true"/>
    <row r="130" ht="26.2" customHeight="true"/>
    <row r="131" ht="26.2" customHeight="true"/>
    <row r="132" ht="26.2" customHeight="true"/>
    <row r="133" ht="26.2" customHeight="true"/>
    <row r="134" ht="26.2" customHeight="true"/>
    <row r="135" ht="26.2" customHeight="true"/>
    <row r="136" ht="26.2" customHeight="true"/>
    <row r="137" ht="26.2" customHeight="true"/>
    <row r="138" ht="26.2" customHeight="true"/>
    <row r="139" ht="26.2" customHeight="true"/>
    <row r="140" ht="26.2" customHeight="true"/>
    <row r="141" ht="26.2" customHeight="true"/>
    <row r="142" ht="26.2" customHeight="true"/>
    <row r="143" ht="26.2" customHeight="true"/>
    <row r="144" ht="26.2" customHeight="true"/>
    <row r="145" ht="26.2" customHeight="true"/>
    <row r="146" ht="26.2" customHeight="true"/>
    <row r="147" ht="26.2" customHeight="true"/>
    <row r="148" ht="26.2" customHeight="true"/>
    <row r="149" ht="26.2" customHeight="true"/>
    <row r="150" ht="26.2" customHeight="true"/>
    <row r="151" ht="26.2" customHeight="true"/>
    <row r="152" ht="26.2" customHeight="true"/>
    <row r="153" ht="26.2" customHeight="true"/>
    <row r="154" ht="26.2" customHeight="true"/>
    <row r="155" ht="26.2" customHeight="true"/>
    <row r="156" ht="26.2" customHeight="true"/>
    <row r="157" ht="26.2" customHeight="true"/>
    <row r="158" ht="26.2" customHeight="true"/>
    <row r="159" ht="26.2" customHeight="true"/>
    <row r="160" ht="26.2" customHeight="true"/>
    <row r="161" ht="26.2" customHeight="true"/>
    <row r="162" ht="26.2" customHeight="true"/>
    <row r="163" ht="26.2" customHeight="true"/>
    <row r="164" ht="26.2" customHeight="true"/>
    <row r="165" ht="26.2" customHeight="true"/>
    <row r="166" ht="26.2" customHeight="true"/>
    <row r="167" ht="26.2" customHeight="true"/>
    <row r="168" ht="26.2" customHeight="true"/>
    <row r="169" ht="26.2" customHeight="true"/>
    <row r="170" ht="26.2" customHeight="true"/>
    <row r="171" ht="26.2" customHeight="true"/>
    <row r="172" ht="26.2" customHeight="true"/>
  </sheetData>
  <mergeCells count="18">
    <mergeCell ref="A2:O2"/>
    <mergeCell ref="C3:D3"/>
    <mergeCell ref="E3:G3"/>
    <mergeCell ref="H3:J3"/>
    <mergeCell ref="L3:O3"/>
    <mergeCell ref="A5:B5"/>
    <mergeCell ref="A15:O15"/>
    <mergeCell ref="C16:D16"/>
    <mergeCell ref="E16:G16"/>
    <mergeCell ref="H16:J16"/>
    <mergeCell ref="L16:O16"/>
    <mergeCell ref="A18:B18"/>
    <mergeCell ref="A3:A4"/>
    <mergeCell ref="A16:A17"/>
    <mergeCell ref="B3:B4"/>
    <mergeCell ref="B16:B17"/>
    <mergeCell ref="K3:K4"/>
    <mergeCell ref="K16:K17"/>
  </mergeCells>
  <pageMargins left="0.984599177292951" right="0.984599177292951" top="0.999874956025852" bottom="0.999874956025852" header="0.499937478012926" footer="0.499937478012926"/>
  <pageSetup paperSize="9" firstPageNumber="4294967295" orientation="landscape" useFirstPageNumber="tru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70"/>
  <sheetViews>
    <sheetView tabSelected="1" workbookViewId="0">
      <pane xSplit="2" topLeftCell="C1" activePane="topRight" state="frozen"/>
      <selection/>
      <selection pane="topRight" activeCell="Q2" sqref="Q2"/>
    </sheetView>
  </sheetViews>
  <sheetFormatPr defaultColWidth="9" defaultRowHeight="13.5"/>
  <cols>
    <col min="1" max="1" width="5.14285714285714" style="87" customWidth="true"/>
    <col min="2" max="2" width="8" style="87" customWidth="true"/>
    <col min="3" max="4" width="6.71428571428571" style="87" customWidth="true"/>
    <col min="5" max="5" width="8" style="87" customWidth="true"/>
    <col min="6" max="6" width="11.5714285714286" style="87" customWidth="true"/>
    <col min="7" max="7" width="10.4285714285714" style="87" customWidth="true"/>
    <col min="8" max="8" width="8" style="87" customWidth="true"/>
    <col min="9" max="9" width="12.5714285714286" style="87" customWidth="true"/>
    <col min="10" max="11" width="10" style="87" customWidth="true"/>
    <col min="12" max="16" width="8" style="87" customWidth="true"/>
    <col min="17" max="17" width="14.5714285714286" style="87" customWidth="true"/>
    <col min="18" max="21" width="12.8571428571429" style="87" customWidth="true"/>
    <col min="22" max="22" width="12.1428571428571" style="88" customWidth="true"/>
    <col min="23" max="254" width="8" style="87" customWidth="true"/>
    <col min="255" max="16384" width="9.14285714285714" style="87"/>
  </cols>
  <sheetData>
    <row r="1" ht="26.2" customHeight="true" spans="1:1">
      <c r="A1" s="89" t="s">
        <v>4</v>
      </c>
    </row>
    <row r="2" ht="26.2" customHeight="true" spans="1:21">
      <c r="A2" s="90" t="s">
        <v>25</v>
      </c>
      <c r="B2" s="90"/>
      <c r="C2" s="90"/>
      <c r="D2" s="90"/>
      <c r="E2" s="90"/>
      <c r="F2" s="90"/>
      <c r="G2" s="90"/>
      <c r="H2" s="90"/>
      <c r="I2" s="90"/>
      <c r="J2" s="90"/>
      <c r="K2" s="90"/>
      <c r="L2" s="90"/>
      <c r="M2" s="90"/>
      <c r="N2" s="90"/>
      <c r="O2" s="90"/>
      <c r="P2" s="97"/>
      <c r="Q2" s="99"/>
      <c r="R2" s="100"/>
      <c r="S2" s="101"/>
      <c r="T2" s="97"/>
      <c r="U2" s="97"/>
    </row>
    <row r="3" ht="26.2" customHeight="true" spans="1:21">
      <c r="A3" s="91" t="s">
        <v>26</v>
      </c>
      <c r="B3" s="91" t="s">
        <v>27</v>
      </c>
      <c r="C3" s="92" t="s">
        <v>28</v>
      </c>
      <c r="D3" s="93"/>
      <c r="E3" s="92" t="s">
        <v>29</v>
      </c>
      <c r="F3" s="96"/>
      <c r="G3" s="93"/>
      <c r="H3" s="92" t="s">
        <v>30</v>
      </c>
      <c r="I3" s="96"/>
      <c r="J3" s="93"/>
      <c r="K3" s="91" t="s">
        <v>31</v>
      </c>
      <c r="L3" s="92" t="s">
        <v>32</v>
      </c>
      <c r="M3" s="96"/>
      <c r="N3" s="96"/>
      <c r="O3" s="93"/>
      <c r="P3" s="97"/>
      <c r="Q3" s="100" t="s">
        <v>33</v>
      </c>
      <c r="R3" s="100"/>
      <c r="S3" s="101"/>
      <c r="T3" s="97"/>
      <c r="U3" s="97"/>
    </row>
    <row r="4" ht="30" customHeight="true" spans="1:22">
      <c r="A4" s="94"/>
      <c r="B4" s="94"/>
      <c r="C4" s="95" t="s">
        <v>34</v>
      </c>
      <c r="D4" s="95" t="s">
        <v>35</v>
      </c>
      <c r="E4" s="95" t="s">
        <v>36</v>
      </c>
      <c r="F4" s="95" t="s">
        <v>37</v>
      </c>
      <c r="G4" s="95" t="s">
        <v>38</v>
      </c>
      <c r="H4" s="95" t="s">
        <v>36</v>
      </c>
      <c r="I4" s="95" t="s">
        <v>37</v>
      </c>
      <c r="J4" s="95" t="s">
        <v>38</v>
      </c>
      <c r="K4" s="94"/>
      <c r="L4" s="95" t="s">
        <v>39</v>
      </c>
      <c r="M4" s="95" t="s">
        <v>40</v>
      </c>
      <c r="N4" s="95" t="s">
        <v>41</v>
      </c>
      <c r="O4" s="95" t="s">
        <v>42</v>
      </c>
      <c r="P4" s="97"/>
      <c r="Q4" s="100" t="s">
        <v>43</v>
      </c>
      <c r="R4" s="100" t="s">
        <v>44</v>
      </c>
      <c r="S4" s="101" t="s">
        <v>45</v>
      </c>
      <c r="T4" s="97" t="s">
        <v>46</v>
      </c>
      <c r="U4" s="97" t="s">
        <v>47</v>
      </c>
      <c r="V4" s="88" t="s">
        <v>48</v>
      </c>
    </row>
    <row r="5" ht="26.2" customHeight="true" spans="1:22">
      <c r="A5" s="92" t="s">
        <v>49</v>
      </c>
      <c r="B5" s="96"/>
      <c r="C5" s="95">
        <f>SUM(C6:C11)</f>
        <v>41</v>
      </c>
      <c r="D5" s="95">
        <f>SUM(D6:D11)</f>
        <v>33</v>
      </c>
      <c r="E5" s="95">
        <f>SUM(E6:E11)</f>
        <v>35409</v>
      </c>
      <c r="F5" s="95">
        <f>SUM(F6:F11)</f>
        <v>28297.9005</v>
      </c>
      <c r="G5" s="98">
        <f t="shared" ref="G5:G12" si="0">F5/E5</f>
        <v>0.799172540879438</v>
      </c>
      <c r="H5" s="95">
        <f>SUM(H6:H11)</f>
        <v>6762</v>
      </c>
      <c r="I5" s="95">
        <f>SUM(I6:I11)</f>
        <v>6006.79</v>
      </c>
      <c r="J5" s="98">
        <f t="shared" ref="J5:J12" si="1">I5/H5</f>
        <v>0.888315587104407</v>
      </c>
      <c r="K5" s="98">
        <f t="shared" ref="K5:K12" si="2">(F5+I5)/(E5+H5)</f>
        <v>0.813466374997036</v>
      </c>
      <c r="L5" s="95">
        <f>SUM(M5:O5)</f>
        <v>74</v>
      </c>
      <c r="M5" s="95">
        <f>SUM(M6:M11)</f>
        <v>1</v>
      </c>
      <c r="N5" s="95">
        <f>SUM(N6:N11)</f>
        <v>25</v>
      </c>
      <c r="O5" s="95">
        <f>SUM(O6:O11)</f>
        <v>48</v>
      </c>
      <c r="P5" s="97" t="s">
        <v>50</v>
      </c>
      <c r="Q5" s="100">
        <f t="shared" ref="Q5:Q12" si="3">E5+H5</f>
        <v>42171</v>
      </c>
      <c r="R5" s="100">
        <f t="shared" ref="R5:R12" si="4">F5+I5</f>
        <v>34304.6905</v>
      </c>
      <c r="S5" s="101">
        <f t="shared" ref="S5:S12" si="5">R5/Q5</f>
        <v>0.813466374997036</v>
      </c>
      <c r="T5" s="101">
        <f t="shared" ref="T5:T12" si="6">O5/L5</f>
        <v>0.648648648648649</v>
      </c>
      <c r="U5" s="101">
        <f t="shared" ref="U5:U12" si="7">N5/L5</f>
        <v>0.337837837837838</v>
      </c>
      <c r="V5" s="102">
        <f t="shared" ref="V5:V12" si="8">Q5-R5</f>
        <v>7866.3095</v>
      </c>
    </row>
    <row r="6" ht="26.2" customHeight="true" spans="1:22">
      <c r="A6" s="95">
        <v>1</v>
      </c>
      <c r="B6" s="95" t="s">
        <v>18</v>
      </c>
      <c r="C6" s="95">
        <f>COUNTIFS(原始数据!AD:AD,"2019-2021",原始数据!C:C,"咸安区",原始数据!Q:Q,"&gt;0")</f>
        <v>12</v>
      </c>
      <c r="D6" s="95">
        <f>COUNTIFS(原始数据!AD:AD,"2019-2021",原始数据!C:C,"咸安区",原始数据!S:S,"&gt;0")</f>
        <v>4</v>
      </c>
      <c r="E6" s="95">
        <f>SUMIFS(原始数据!$Q:$Q,原始数据!$C:$C,B6,原始数据!$AD:$AD,$A$1)</f>
        <v>14788</v>
      </c>
      <c r="F6" s="95">
        <f>SUMIFS(原始数据!$R:$R,原始数据!$C:$C,B6,原始数据!$AD:$AD,$A$1)</f>
        <v>11910.3849</v>
      </c>
      <c r="G6" s="98">
        <f t="shared" si="0"/>
        <v>0.805408770624831</v>
      </c>
      <c r="H6" s="95">
        <f>SUMIFS(原始数据!$S:$S,原始数据!$C:$C,B6,原始数据!$AD:$AD,$A$1)</f>
        <v>912</v>
      </c>
      <c r="I6" s="95">
        <f>SUMIFS(原始数据!$T:$T,原始数据!$C:$C,B6,原始数据!$AD:$AD,$A$1)</f>
        <v>912</v>
      </c>
      <c r="J6" s="98">
        <f t="shared" si="1"/>
        <v>1</v>
      </c>
      <c r="K6" s="98">
        <f t="shared" si="2"/>
        <v>0.816712414012739</v>
      </c>
      <c r="L6" s="95">
        <f t="shared" ref="L5:L12" si="9">SUM(M6:O6)</f>
        <v>16</v>
      </c>
      <c r="M6" s="95">
        <f>COUNTIFS(原始数据!AD:AD,"2019-2021",原始数据!AH:AH,"未开工",原始数据!C:C,"咸安区")</f>
        <v>0</v>
      </c>
      <c r="N6" s="95">
        <f>COUNTIFS(原始数据!AD:AD,"2019-2021",原始数据!AH:AH,"在建",原始数据!C:C,"咸安区")</f>
        <v>8</v>
      </c>
      <c r="O6" s="95">
        <f>COUNTIFS(原始数据!AD:AD,"2019-2021",原始数据!AH:AH,"已完工",原始数据!C:C,"咸安区")</f>
        <v>8</v>
      </c>
      <c r="P6" s="97" t="s">
        <v>18</v>
      </c>
      <c r="Q6" s="100">
        <f t="shared" si="3"/>
        <v>15700</v>
      </c>
      <c r="R6" s="100">
        <f t="shared" si="4"/>
        <v>12822.3849</v>
      </c>
      <c r="S6" s="101">
        <f t="shared" si="5"/>
        <v>0.816712414012739</v>
      </c>
      <c r="T6" s="101">
        <f t="shared" si="6"/>
        <v>0.5</v>
      </c>
      <c r="U6" s="101">
        <f t="shared" si="7"/>
        <v>0.5</v>
      </c>
      <c r="V6" s="102">
        <f t="shared" si="8"/>
        <v>2877.6151</v>
      </c>
    </row>
    <row r="7" ht="26.2" customHeight="true" spans="1:22">
      <c r="A7" s="95">
        <v>2</v>
      </c>
      <c r="B7" s="95" t="s">
        <v>20</v>
      </c>
      <c r="C7" s="95">
        <f>COUNTIFS(原始数据!AD:AD,"2019-2021",原始数据!C:C,"赤壁市",原始数据!Q:Q,"&gt;0")</f>
        <v>7</v>
      </c>
      <c r="D7" s="95">
        <f>COUNTIFS(原始数据!AD:AD,"2019-2021",原始数据!C:C,"赤壁市",原始数据!S:S,"&gt;0")</f>
        <v>7</v>
      </c>
      <c r="E7" s="95">
        <f>SUMIFS(原始数据!$Q:$Q,原始数据!$C:$C,B7,原始数据!$AD:$AD,$A$1)</f>
        <v>4902</v>
      </c>
      <c r="F7" s="95">
        <f>SUMIFS(原始数据!$R:$R,原始数据!$C:$C,B7,原始数据!$AD:$AD,$A$1)</f>
        <v>3766.1902</v>
      </c>
      <c r="G7" s="98">
        <f t="shared" si="0"/>
        <v>0.768296654426765</v>
      </c>
      <c r="H7" s="95">
        <f>SUMIFS(原始数据!$S:$S,原始数据!$C:$C,B7,原始数据!$AD:$AD,$A$1)</f>
        <v>1202</v>
      </c>
      <c r="I7" s="95">
        <f>SUMIFS(原始数据!$T:$T,原始数据!$C:$C,B7,原始数据!$AD:$AD,$A$1)</f>
        <v>1092.38</v>
      </c>
      <c r="J7" s="98">
        <f t="shared" si="1"/>
        <v>0.908801996672213</v>
      </c>
      <c r="K7" s="98">
        <f t="shared" si="2"/>
        <v>0.79596497378768</v>
      </c>
      <c r="L7" s="95">
        <f t="shared" si="9"/>
        <v>14</v>
      </c>
      <c r="M7" s="95">
        <f>COUNTIFS(原始数据!AD:AD,"2019-2021",原始数据!AH:AH,"未开工",原始数据!C:C,"赤壁市")</f>
        <v>0</v>
      </c>
      <c r="N7" s="95">
        <f>COUNTIFS(原始数据!AD:AD,"2019-2021",原始数据!AH:AH,"在建",原始数据!C:C,"赤壁市")</f>
        <v>7</v>
      </c>
      <c r="O7" s="95">
        <f>COUNTIFS(原始数据!AD:AD,"2019-2021",原始数据!AH:AH,"已完工",原始数据!C:C,"赤壁市")</f>
        <v>7</v>
      </c>
      <c r="P7" s="97" t="s">
        <v>20</v>
      </c>
      <c r="Q7" s="100">
        <f t="shared" si="3"/>
        <v>6104</v>
      </c>
      <c r="R7" s="100">
        <f t="shared" si="4"/>
        <v>4858.5702</v>
      </c>
      <c r="S7" s="101">
        <f t="shared" si="5"/>
        <v>0.79596497378768</v>
      </c>
      <c r="T7" s="101">
        <f t="shared" si="6"/>
        <v>0.5</v>
      </c>
      <c r="U7" s="101">
        <f t="shared" si="7"/>
        <v>0.5</v>
      </c>
      <c r="V7" s="102">
        <f t="shared" si="8"/>
        <v>1245.4298</v>
      </c>
    </row>
    <row r="8" ht="26.2" customHeight="true" spans="1:22">
      <c r="A8" s="95">
        <v>3</v>
      </c>
      <c r="B8" s="95" t="s">
        <v>19</v>
      </c>
      <c r="C8" s="95">
        <f>COUNTIFS(原始数据!AD:AD,"2019-2021",原始数据!C:C,"嘉鱼县",原始数据!Q:Q,"&gt;0")</f>
        <v>5</v>
      </c>
      <c r="D8" s="95">
        <f>COUNTIFS(原始数据!AD:AD,"2019-2021",原始数据!C:C,"嘉鱼县",原始数据!S:S,"&gt;0")</f>
        <v>3</v>
      </c>
      <c r="E8" s="95">
        <f>SUMIFS(原始数据!$Q:$Q,原始数据!$C:$C,B8,原始数据!$AD:$AD,$A$1)</f>
        <v>2933</v>
      </c>
      <c r="F8" s="95">
        <f>SUMIFS(原始数据!$R:$R,原始数据!$C:$C,B8,原始数据!$AD:$AD,$A$1)</f>
        <v>1966.9134</v>
      </c>
      <c r="G8" s="98">
        <f t="shared" si="0"/>
        <v>0.670614865325605</v>
      </c>
      <c r="H8" s="95">
        <f>SUMIFS(原始数据!$S:$S,原始数据!$C:$C,B8,原始数据!$AD:$AD,$A$1)</f>
        <v>528</v>
      </c>
      <c r="I8" s="95">
        <f>SUMIFS(原始数据!$T:$T,原始数据!$C:$C,B8,原始数据!$AD:$AD,$A$1)</f>
        <v>153</v>
      </c>
      <c r="J8" s="98">
        <f t="shared" si="1"/>
        <v>0.289772727272727</v>
      </c>
      <c r="K8" s="98">
        <f t="shared" si="2"/>
        <v>0.612514706732158</v>
      </c>
      <c r="L8" s="95">
        <f t="shared" si="9"/>
        <v>8</v>
      </c>
      <c r="M8" s="95">
        <f>COUNTIFS(原始数据!AD:AD,"2019-2021",原始数据!AH:AH,"未开工",原始数据!C:C,"嘉鱼县")</f>
        <v>1</v>
      </c>
      <c r="N8" s="95">
        <f>COUNTIFS(原始数据!AD:AD,"2019-2021",原始数据!AH:AH,"在建",原始数据!C:C,"嘉鱼县")</f>
        <v>2</v>
      </c>
      <c r="O8" s="95">
        <f>COUNTIFS(原始数据!AD:AD,"2019-2021",原始数据!AH:AH,"已完工",原始数据!C:C,"嘉鱼县")</f>
        <v>5</v>
      </c>
      <c r="P8" s="97" t="s">
        <v>19</v>
      </c>
      <c r="Q8" s="100">
        <f t="shared" si="3"/>
        <v>3461</v>
      </c>
      <c r="R8" s="100">
        <f t="shared" si="4"/>
        <v>2119.9134</v>
      </c>
      <c r="S8" s="101">
        <f t="shared" si="5"/>
        <v>0.612514706732158</v>
      </c>
      <c r="T8" s="101">
        <f>O8/L8</f>
        <v>0.625</v>
      </c>
      <c r="U8" s="101">
        <f t="shared" si="7"/>
        <v>0.25</v>
      </c>
      <c r="V8" s="102">
        <f t="shared" si="8"/>
        <v>1341.0866</v>
      </c>
    </row>
    <row r="9" ht="26.2" customHeight="true" spans="1:22">
      <c r="A9" s="95">
        <v>4</v>
      </c>
      <c r="B9" s="95" t="s">
        <v>21</v>
      </c>
      <c r="C9" s="95">
        <f>COUNTIFS(原始数据!AD:AD,"2019-2021",原始数据!C:C,"通城县",原始数据!Q:Q,"&gt;0")</f>
        <v>8</v>
      </c>
      <c r="D9" s="95">
        <f>COUNTIFS(原始数据!AD:AD,"2019-2021",原始数据!C:C,"通城县",原始数据!S:S,"&gt;0")</f>
        <v>5</v>
      </c>
      <c r="E9" s="95">
        <f>SUMIFS(原始数据!$Q:$Q,原始数据!$C:$C,B9,原始数据!$AD:$AD,$A$1)</f>
        <v>5919</v>
      </c>
      <c r="F9" s="95">
        <f>SUMIFS(原始数据!$R:$R,原始数据!$C:$C,B9,原始数据!$AD:$AD,$A$1)</f>
        <v>4850.54</v>
      </c>
      <c r="G9" s="98">
        <f t="shared" si="0"/>
        <v>0.819486399729684</v>
      </c>
      <c r="H9" s="95">
        <f>SUMIFS(原始数据!$S:$S,原始数据!$C:$C,B9,原始数据!$AD:$AD,$A$1)</f>
        <v>1084</v>
      </c>
      <c r="I9" s="95">
        <f>SUMIFS(原始数据!$T:$T,原始数据!$C:$C,B9,原始数据!$AD:$AD,$A$1)</f>
        <v>1084</v>
      </c>
      <c r="J9" s="98">
        <f t="shared" si="1"/>
        <v>1</v>
      </c>
      <c r="K9" s="98">
        <f t="shared" si="2"/>
        <v>0.847428245037841</v>
      </c>
      <c r="L9" s="95">
        <f t="shared" si="9"/>
        <v>13</v>
      </c>
      <c r="M9" s="95">
        <f>COUNTIFS(原始数据!AD:AD,"2019-2021",原始数据!AH:AH,"未开工",原始数据!C:C,"通城县")</f>
        <v>0</v>
      </c>
      <c r="N9" s="95">
        <f>COUNTIFS(原始数据!AD:AD,"2019-2021",原始数据!AH:AH,"在建",原始数据!C:C,"通城县")</f>
        <v>1</v>
      </c>
      <c r="O9" s="95">
        <f>COUNTIFS(原始数据!AD:AD,"2019-2021",原始数据!AH:AH,"已完工",原始数据!C:C,"通城县")</f>
        <v>12</v>
      </c>
      <c r="P9" s="97" t="s">
        <v>21</v>
      </c>
      <c r="Q9" s="100">
        <f t="shared" si="3"/>
        <v>7003</v>
      </c>
      <c r="R9" s="100">
        <f t="shared" si="4"/>
        <v>5934.54</v>
      </c>
      <c r="S9" s="101">
        <f t="shared" si="5"/>
        <v>0.847428245037841</v>
      </c>
      <c r="T9" s="101">
        <f t="shared" si="6"/>
        <v>0.923076923076923</v>
      </c>
      <c r="U9" s="101">
        <f t="shared" si="7"/>
        <v>0.0769230769230769</v>
      </c>
      <c r="V9" s="102">
        <f t="shared" si="8"/>
        <v>1068.46</v>
      </c>
    </row>
    <row r="10" ht="26.2" customHeight="true" spans="1:22">
      <c r="A10" s="95">
        <v>5</v>
      </c>
      <c r="B10" s="95" t="s">
        <v>23</v>
      </c>
      <c r="C10" s="95">
        <f>COUNTIFS(原始数据!AD:AD,"2019-2021",原始数据!C:C,"通山县",原始数据!Q:Q,"&gt;0")</f>
        <v>4</v>
      </c>
      <c r="D10" s="95">
        <f>COUNTIFS(原始数据!AD:AD,"2019-2021",原始数据!C:C,"通山县",原始数据!S:S,"&gt;0")</f>
        <v>7</v>
      </c>
      <c r="E10" s="95">
        <f>SUMIFS(原始数据!$Q:$Q,原始数据!$C:$C,B10,原始数据!$AD:$AD,$A$1)</f>
        <v>4716</v>
      </c>
      <c r="F10" s="95">
        <f>SUMIFS(原始数据!$R:$R,原始数据!$C:$C,B10,原始数据!$AD:$AD,$A$1)</f>
        <v>3880.872</v>
      </c>
      <c r="G10" s="98">
        <f t="shared" si="0"/>
        <v>0.822916030534351</v>
      </c>
      <c r="H10" s="95">
        <f>SUMIFS(原始数据!$S:$S,原始数据!$C:$C,B10,原始数据!$AD:$AD,$A$1)</f>
        <v>1518</v>
      </c>
      <c r="I10" s="95">
        <f>SUMIFS(原始数据!$T:$T,原始数据!$C:$C,B10,原始数据!$AD:$AD,$A$1)</f>
        <v>1443</v>
      </c>
      <c r="J10" s="98">
        <f t="shared" si="1"/>
        <v>0.950592885375494</v>
      </c>
      <c r="K10" s="98">
        <f t="shared" si="2"/>
        <v>0.854005774783446</v>
      </c>
      <c r="L10" s="95">
        <f t="shared" si="9"/>
        <v>11</v>
      </c>
      <c r="M10" s="95">
        <f>COUNTIFS(原始数据!AD:AD,"2019-2021",原始数据!AH:AH,"未开工",原始数据!C:C,"通山县")</f>
        <v>0</v>
      </c>
      <c r="N10" s="95">
        <f>COUNTIFS(原始数据!AD:AD,"2019-2021",原始数据!AH:AH,"在建",原始数据!C:C,"通山县")</f>
        <v>3</v>
      </c>
      <c r="O10" s="95">
        <f>COUNTIFS(原始数据!AD:AD,"2019-2021",原始数据!AH:AH,"已完工",原始数据!C:C,"通山县")</f>
        <v>8</v>
      </c>
      <c r="P10" s="97" t="s">
        <v>23</v>
      </c>
      <c r="Q10" s="100">
        <f t="shared" si="3"/>
        <v>6234</v>
      </c>
      <c r="R10" s="100">
        <f t="shared" si="4"/>
        <v>5323.872</v>
      </c>
      <c r="S10" s="101">
        <f t="shared" si="5"/>
        <v>0.854005774783446</v>
      </c>
      <c r="T10" s="101">
        <f t="shared" si="6"/>
        <v>0.727272727272727</v>
      </c>
      <c r="U10" s="101">
        <f t="shared" si="7"/>
        <v>0.272727272727273</v>
      </c>
      <c r="V10" s="102">
        <f t="shared" si="8"/>
        <v>910.128000000001</v>
      </c>
    </row>
    <row r="11" ht="26.2" customHeight="true" spans="1:22">
      <c r="A11" s="95">
        <v>6</v>
      </c>
      <c r="B11" s="95" t="s">
        <v>22</v>
      </c>
      <c r="C11" s="95">
        <f>COUNTIFS(原始数据!AD:AD,"2019-2021",原始数据!C:C,"崇阳县",原始数据!Q:Q,"&gt;0")</f>
        <v>5</v>
      </c>
      <c r="D11" s="95">
        <f>COUNTIFS(原始数据!AD:AD,"2019-2021",原始数据!C:C,"崇阳县",原始数据!S:S,"&gt;0")</f>
        <v>7</v>
      </c>
      <c r="E11" s="95">
        <f>SUMIFS(原始数据!$Q:$Q,原始数据!$C:$C,B11,原始数据!$AD:$AD,$A$1)</f>
        <v>2151</v>
      </c>
      <c r="F11" s="95">
        <f>SUMIFS(原始数据!$R:$R,原始数据!$C:$C,B11,原始数据!$AD:$AD,$A$1)</f>
        <v>1923</v>
      </c>
      <c r="G11" s="98">
        <f t="shared" si="0"/>
        <v>0.894002789400279</v>
      </c>
      <c r="H11" s="95">
        <f>SUMIFS(原始数据!$S:$S,原始数据!$C:$C,B11,原始数据!$AD:$AD,$A$1)</f>
        <v>1518</v>
      </c>
      <c r="I11" s="95">
        <f>SUMIFS(原始数据!$T:$T,原始数据!$C:$C,B11,原始数据!$AD:$AD,$A$1)</f>
        <v>1322.41</v>
      </c>
      <c r="J11" s="98">
        <f t="shared" si="1"/>
        <v>0.871152832674572</v>
      </c>
      <c r="K11" s="98">
        <f t="shared" si="2"/>
        <v>0.884548923412374</v>
      </c>
      <c r="L11" s="95">
        <f t="shared" si="9"/>
        <v>12</v>
      </c>
      <c r="M11" s="95">
        <f>COUNTIFS(原始数据!AD:AD,"2019-2021",原始数据!AH:AH,"未开工",原始数据!C:C,"崇阳县")</f>
        <v>0</v>
      </c>
      <c r="N11" s="95">
        <f>COUNTIFS(原始数据!AD:AD,"2019-2021",原始数据!AH:AH,"在建",原始数据!C:C,"崇阳县")</f>
        <v>4</v>
      </c>
      <c r="O11" s="95">
        <f>COUNTIFS(原始数据!AD:AD,"2019-2021",原始数据!AH:AH,"已完工",原始数据!C:C,"崇阳县")</f>
        <v>8</v>
      </c>
      <c r="P11" s="97" t="s">
        <v>22</v>
      </c>
      <c r="Q11" s="100">
        <f t="shared" si="3"/>
        <v>3669</v>
      </c>
      <c r="R11" s="100">
        <f t="shared" si="4"/>
        <v>3245.41</v>
      </c>
      <c r="S11" s="101">
        <f t="shared" si="5"/>
        <v>0.884548923412374</v>
      </c>
      <c r="T11" s="101">
        <f t="shared" si="6"/>
        <v>0.666666666666667</v>
      </c>
      <c r="U11" s="101">
        <f t="shared" si="7"/>
        <v>0.333333333333333</v>
      </c>
      <c r="V11" s="102">
        <f t="shared" si="8"/>
        <v>423.59</v>
      </c>
    </row>
    <row r="12" ht="26.2" customHeight="true" spans="1:22">
      <c r="A12" s="97"/>
      <c r="B12" s="97"/>
      <c r="C12" s="97"/>
      <c r="D12" s="97"/>
      <c r="E12" s="97"/>
      <c r="F12" s="97"/>
      <c r="G12" s="97"/>
      <c r="H12" s="97"/>
      <c r="I12" s="97"/>
      <c r="J12" s="97"/>
      <c r="K12" s="97"/>
      <c r="L12" s="97"/>
      <c r="M12" s="97"/>
      <c r="N12" s="97"/>
      <c r="O12" s="97"/>
      <c r="P12" s="97"/>
      <c r="Q12" s="100"/>
      <c r="R12" s="100"/>
      <c r="S12" s="101"/>
      <c r="T12" s="97"/>
      <c r="U12" s="97"/>
      <c r="V12" s="102"/>
    </row>
    <row r="13" ht="26.2" customHeight="true" spans="1:22">
      <c r="A13" s="89" t="s">
        <v>5</v>
      </c>
      <c r="B13" s="97"/>
      <c r="C13" s="97"/>
      <c r="D13" s="97"/>
      <c r="E13" s="97"/>
      <c r="F13" s="97"/>
      <c r="G13" s="97"/>
      <c r="H13" s="97"/>
      <c r="I13" s="97"/>
      <c r="J13" s="97"/>
      <c r="K13" s="97"/>
      <c r="L13" s="97"/>
      <c r="M13" s="97"/>
      <c r="N13" s="97"/>
      <c r="O13" s="97"/>
      <c r="P13" s="97"/>
      <c r="Q13" s="100"/>
      <c r="R13" s="100"/>
      <c r="S13" s="101"/>
      <c r="T13" s="97"/>
      <c r="U13" s="97"/>
      <c r="V13" s="102"/>
    </row>
    <row r="14" ht="26.2" customHeight="true" spans="1:22">
      <c r="A14" s="90" t="s">
        <v>51</v>
      </c>
      <c r="B14" s="90"/>
      <c r="C14" s="90"/>
      <c r="D14" s="90"/>
      <c r="E14" s="90"/>
      <c r="F14" s="90"/>
      <c r="G14" s="90"/>
      <c r="H14" s="90"/>
      <c r="I14" s="90"/>
      <c r="J14" s="90"/>
      <c r="K14" s="90"/>
      <c r="L14" s="90"/>
      <c r="M14" s="90"/>
      <c r="N14" s="90"/>
      <c r="O14" s="90"/>
      <c r="P14" s="97"/>
      <c r="Q14" s="100"/>
      <c r="R14" s="100"/>
      <c r="S14" s="101"/>
      <c r="T14" s="97"/>
      <c r="U14" s="97"/>
      <c r="V14" s="102"/>
    </row>
    <row r="15" ht="26.2" customHeight="true" spans="1:22">
      <c r="A15" s="91" t="s">
        <v>26</v>
      </c>
      <c r="B15" s="91" t="s">
        <v>27</v>
      </c>
      <c r="C15" s="92" t="s">
        <v>28</v>
      </c>
      <c r="D15" s="93"/>
      <c r="E15" s="92" t="s">
        <v>29</v>
      </c>
      <c r="F15" s="96"/>
      <c r="G15" s="93"/>
      <c r="H15" s="92" t="s">
        <v>30</v>
      </c>
      <c r="I15" s="96"/>
      <c r="J15" s="93"/>
      <c r="K15" s="91" t="s">
        <v>31</v>
      </c>
      <c r="L15" s="92" t="s">
        <v>32</v>
      </c>
      <c r="M15" s="96"/>
      <c r="N15" s="96"/>
      <c r="O15" s="93"/>
      <c r="P15" s="97"/>
      <c r="Q15" s="100" t="s">
        <v>52</v>
      </c>
      <c r="R15" s="100"/>
      <c r="S15" s="101"/>
      <c r="T15" s="97"/>
      <c r="U15" s="97"/>
      <c r="V15" s="102"/>
    </row>
    <row r="16" ht="30" customHeight="true" spans="1:22">
      <c r="A16" s="94"/>
      <c r="B16" s="94"/>
      <c r="C16" s="95" t="s">
        <v>34</v>
      </c>
      <c r="D16" s="95" t="s">
        <v>35</v>
      </c>
      <c r="E16" s="95" t="s">
        <v>36</v>
      </c>
      <c r="F16" s="95" t="s">
        <v>37</v>
      </c>
      <c r="G16" s="95" t="s">
        <v>38</v>
      </c>
      <c r="H16" s="95" t="s">
        <v>36</v>
      </c>
      <c r="I16" s="95" t="s">
        <v>37</v>
      </c>
      <c r="J16" s="95" t="s">
        <v>38</v>
      </c>
      <c r="K16" s="94"/>
      <c r="L16" s="95" t="s">
        <v>39</v>
      </c>
      <c r="M16" s="95" t="s">
        <v>40</v>
      </c>
      <c r="N16" s="95" t="s">
        <v>41</v>
      </c>
      <c r="O16" s="95" t="s">
        <v>42</v>
      </c>
      <c r="P16" s="97"/>
      <c r="Q16" s="100" t="s">
        <v>43</v>
      </c>
      <c r="R16" s="100" t="s">
        <v>44</v>
      </c>
      <c r="S16" s="101" t="s">
        <v>45</v>
      </c>
      <c r="T16" s="97" t="s">
        <v>46</v>
      </c>
      <c r="U16" s="97" t="s">
        <v>47</v>
      </c>
      <c r="V16" s="102" t="s">
        <v>48</v>
      </c>
    </row>
    <row r="17" ht="26.2" customHeight="true" spans="1:22">
      <c r="A17" s="92" t="s">
        <v>49</v>
      </c>
      <c r="B17" s="96"/>
      <c r="C17" s="95">
        <f>SUM(C18:C23)</f>
        <v>8</v>
      </c>
      <c r="D17" s="95">
        <f>SUM(D18:D23)</f>
        <v>3</v>
      </c>
      <c r="E17" s="95">
        <f>SUM(E18:E23)</f>
        <v>22251</v>
      </c>
      <c r="F17" s="95">
        <f>SUM(F18:F23)</f>
        <v>2568.5947</v>
      </c>
      <c r="G17" s="98">
        <f t="shared" ref="G17:G22" si="10">F17/E17</f>
        <v>0.115437270235046</v>
      </c>
      <c r="H17" s="95">
        <f>SUM(H18:H23)</f>
        <v>1354</v>
      </c>
      <c r="I17" s="95">
        <f>SUM(I18:I23)</f>
        <v>226.66</v>
      </c>
      <c r="J17" s="98">
        <f t="shared" ref="J17:J24" si="11">I17/H17</f>
        <v>0.167400295420975</v>
      </c>
      <c r="K17" s="98">
        <f t="shared" ref="K17:K24" si="12">(F17+I17)/(E17+H17)</f>
        <v>0.118417907223046</v>
      </c>
      <c r="L17" s="95">
        <f t="shared" ref="L17:L24" si="13">SUM(M17:O17)</f>
        <v>11</v>
      </c>
      <c r="M17" s="95">
        <f>SUM(M18:M23)</f>
        <v>4</v>
      </c>
      <c r="N17" s="95">
        <f>SUM(N18:N23)</f>
        <v>7</v>
      </c>
      <c r="O17" s="95">
        <f>SUM(O18:O23)</f>
        <v>0</v>
      </c>
      <c r="P17" s="97" t="s">
        <v>50</v>
      </c>
      <c r="Q17" s="100">
        <f t="shared" ref="Q17:Q24" si="14">E17+H17</f>
        <v>23605</v>
      </c>
      <c r="R17" s="100">
        <f t="shared" ref="R17:R24" si="15">F17+I17</f>
        <v>2795.2547</v>
      </c>
      <c r="S17" s="101">
        <f t="shared" ref="S17:S24" si="16">R17/Q17</f>
        <v>0.118417907223046</v>
      </c>
      <c r="T17" s="101">
        <f t="shared" ref="T17:T24" si="17">O17/L17</f>
        <v>0</v>
      </c>
      <c r="U17" s="101">
        <f t="shared" ref="U17:U24" si="18">N17/L17</f>
        <v>0.636363636363636</v>
      </c>
      <c r="V17" s="102">
        <f t="shared" ref="V17:V24" si="19">Q17-R17</f>
        <v>20809.7453</v>
      </c>
    </row>
    <row r="18" ht="26.2" customHeight="true" spans="1:22">
      <c r="A18" s="95">
        <v>1</v>
      </c>
      <c r="B18" s="95" t="s">
        <v>53</v>
      </c>
      <c r="C18" s="95">
        <f>COUNTIFS(原始数据!AD:AD,"2022-2023",原始数据!C:C,"咸安区",原始数据!Q:Q,"&gt;0")</f>
        <v>1</v>
      </c>
      <c r="D18" s="95">
        <f>COUNTIFS(原始数据!AD:AD,"2022-2023",原始数据!C:C,"咸安区",原始数据!S:S,"&gt;0")</f>
        <v>1</v>
      </c>
      <c r="E18" s="95">
        <f>SUMIFS(原始数据!$Q:$Q,原始数据!$C:$C,B18,原始数据!$AD:$AD,$A$13)</f>
        <v>2730</v>
      </c>
      <c r="F18" s="95">
        <f>SUMIFS(原始数据!$R:$R,原始数据!$C:$C,B18,原始数据!$AD:$AD,$A$13)</f>
        <v>803.433</v>
      </c>
      <c r="G18" s="98">
        <f t="shared" si="10"/>
        <v>0.294297802197802</v>
      </c>
      <c r="H18" s="95">
        <f>SUMIFS(原始数据!$S:$S,原始数据!$C:$C,B18,原始数据!$AD:$AD,$A$13)</f>
        <v>444</v>
      </c>
      <c r="I18" s="95">
        <f>SUMIFS(原始数据!$T:$T,原始数据!$C:$C,B18,原始数据!$AD:$AD,$A$13)</f>
        <v>0</v>
      </c>
      <c r="J18" s="98">
        <f t="shared" si="11"/>
        <v>0</v>
      </c>
      <c r="K18" s="98">
        <f t="shared" si="12"/>
        <v>0.253129489603025</v>
      </c>
      <c r="L18" s="95">
        <f t="shared" si="13"/>
        <v>2</v>
      </c>
      <c r="M18" s="95">
        <f>COUNTIFS(原始数据!AD:AD,"2022-2023",原始数据!AH:AH,"未开工",原始数据!C:C,"咸安区")</f>
        <v>0</v>
      </c>
      <c r="N18" s="95">
        <f>COUNTIFS(原始数据!AD:AD,"2022-2023",原始数据!AH:AH,"在建",原始数据!C:C,"咸安区")</f>
        <v>2</v>
      </c>
      <c r="O18" s="95">
        <f>COUNTIFS(原始数据!AD:AD,"2022-2023",原始数据!AH:AH,"已完工",原始数据!C:C,"咸安区")</f>
        <v>0</v>
      </c>
      <c r="P18" s="97" t="s">
        <v>18</v>
      </c>
      <c r="Q18" s="100">
        <f t="shared" si="14"/>
        <v>3174</v>
      </c>
      <c r="R18" s="100">
        <f t="shared" si="15"/>
        <v>803.433</v>
      </c>
      <c r="S18" s="101">
        <f t="shared" si="16"/>
        <v>0.253129489603025</v>
      </c>
      <c r="T18" s="101">
        <f t="shared" si="17"/>
        <v>0</v>
      </c>
      <c r="U18" s="101">
        <f t="shared" si="18"/>
        <v>1</v>
      </c>
      <c r="V18" s="102">
        <f t="shared" si="19"/>
        <v>2370.567</v>
      </c>
    </row>
    <row r="19" ht="26.2" customHeight="true" spans="1:22">
      <c r="A19" s="95">
        <v>2</v>
      </c>
      <c r="B19" s="95" t="s">
        <v>54</v>
      </c>
      <c r="C19" s="95">
        <f>COUNTIFS(原始数据!AD:AD,"2022-2023",原始数据!C:C,"赤壁市",原始数据!Q:Q,"&gt;0")</f>
        <v>2</v>
      </c>
      <c r="D19" s="95">
        <f>COUNTIFS(原始数据!AD:AD,"2022-2023",原始数据!C:C,"赤壁市",原始数据!S:S,"&gt;0")</f>
        <v>0</v>
      </c>
      <c r="E19" s="95">
        <f>SUMIFS(原始数据!$Q:$Q,原始数据!$C:$C,B19,原始数据!$AD:$AD,$A$13)</f>
        <v>7992</v>
      </c>
      <c r="F19" s="95">
        <f>SUMIFS(原始数据!$R:$R,原始数据!$C:$C,B19,原始数据!$AD:$AD,$A$13)</f>
        <v>1191.75</v>
      </c>
      <c r="G19" s="98">
        <f t="shared" si="10"/>
        <v>0.149117867867868</v>
      </c>
      <c r="H19" s="95">
        <f>SUMIFS(原始数据!$S:$S,原始数据!$C:$C,B19,原始数据!$AD:$AD,$A$13)</f>
        <v>0</v>
      </c>
      <c r="I19" s="95">
        <f>SUMIFS(原始数据!$T:$T,原始数据!$C:$C,B19,原始数据!$AD:$AD,$A$13)</f>
        <v>0</v>
      </c>
      <c r="J19" s="98">
        <v>0</v>
      </c>
      <c r="K19" s="98">
        <f t="shared" si="12"/>
        <v>0.149117867867868</v>
      </c>
      <c r="L19" s="95">
        <f t="shared" si="13"/>
        <v>2</v>
      </c>
      <c r="M19" s="95">
        <f>COUNTIFS(原始数据!AD:AD,"2022-2023",原始数据!AH:AH,"未开工",原始数据!C:C,"赤壁市")</f>
        <v>1</v>
      </c>
      <c r="N19" s="95">
        <f>COUNTIFS(原始数据!AD:AD,"2022-2023",原始数据!AH:AH,"在建",原始数据!C:C,"赤壁市")</f>
        <v>1</v>
      </c>
      <c r="O19" s="95">
        <f>COUNTIFS(原始数据!AD:AD,"2022-2023",原始数据!AH:AH,"已完工",原始数据!C:C,"赤壁市")</f>
        <v>0</v>
      </c>
      <c r="P19" s="97" t="s">
        <v>20</v>
      </c>
      <c r="Q19" s="100">
        <f t="shared" si="14"/>
        <v>7992</v>
      </c>
      <c r="R19" s="100">
        <f t="shared" si="15"/>
        <v>1191.75</v>
      </c>
      <c r="S19" s="101">
        <f t="shared" si="16"/>
        <v>0.149117867867868</v>
      </c>
      <c r="T19" s="101">
        <f t="shared" si="17"/>
        <v>0</v>
      </c>
      <c r="U19" s="101">
        <f t="shared" si="18"/>
        <v>0.5</v>
      </c>
      <c r="V19" s="102">
        <f t="shared" si="19"/>
        <v>6800.25</v>
      </c>
    </row>
    <row r="20" ht="26.2" customHeight="true" spans="1:22">
      <c r="A20" s="95">
        <v>3</v>
      </c>
      <c r="B20" s="95" t="s">
        <v>55</v>
      </c>
      <c r="C20" s="95">
        <f>COUNTIFS(原始数据!AD:AD,"2022-2023",原始数据!C:C,"嘉鱼县",原始数据!Q:Q,"&gt;0")</f>
        <v>2</v>
      </c>
      <c r="D20" s="95">
        <f>COUNTIFS(原始数据!AD:AD,"2022-2023",原始数据!C:C,"嘉鱼县",原始数据!S:S,"&gt;0")</f>
        <v>1</v>
      </c>
      <c r="E20" s="95">
        <f>SUMIFS(原始数据!$Q:$Q,原始数据!$C:$C,B20,原始数据!$AD:$AD,$A$13)</f>
        <v>6451</v>
      </c>
      <c r="F20" s="95">
        <f>SUMIFS(原始数据!$R:$R,原始数据!$C:$C,B20,原始数据!$AD:$AD,$A$13)</f>
        <v>0</v>
      </c>
      <c r="G20" s="98">
        <f t="shared" si="10"/>
        <v>0</v>
      </c>
      <c r="H20" s="95">
        <f>SUMIFS(原始数据!$S:$S,原始数据!$C:$C,B20,原始数据!$AD:$AD,$A$13)</f>
        <v>456</v>
      </c>
      <c r="I20" s="95">
        <f>SUMIFS(原始数据!$T:$T,原始数据!$C:$C,B20,原始数据!$AD:$AD,$A$13)</f>
        <v>0</v>
      </c>
      <c r="J20" s="98">
        <f t="shared" si="11"/>
        <v>0</v>
      </c>
      <c r="K20" s="98">
        <f t="shared" si="12"/>
        <v>0</v>
      </c>
      <c r="L20" s="95">
        <f t="shared" si="13"/>
        <v>3</v>
      </c>
      <c r="M20" s="95">
        <f>COUNTIFS(原始数据!AD:AD,"2022-2023",原始数据!AH:AH,"未开工",原始数据!C:C,"嘉鱼县")</f>
        <v>2</v>
      </c>
      <c r="N20" s="95">
        <f>COUNTIFS(原始数据!AD:AD,"2022-2023",原始数据!AH:AH,"在建",原始数据!C:C,"嘉鱼县")</f>
        <v>1</v>
      </c>
      <c r="O20" s="95">
        <f>COUNTIFS(原始数据!AD:AD,"2022-2023",原始数据!AH:AH,"已完工",原始数据!C:C,"嘉鱼县")</f>
        <v>0</v>
      </c>
      <c r="P20" s="97" t="s">
        <v>19</v>
      </c>
      <c r="Q20" s="100">
        <f t="shared" si="14"/>
        <v>6907</v>
      </c>
      <c r="R20" s="100">
        <f t="shared" si="15"/>
        <v>0</v>
      </c>
      <c r="S20" s="101">
        <f t="shared" si="16"/>
        <v>0</v>
      </c>
      <c r="T20" s="101">
        <f t="shared" si="17"/>
        <v>0</v>
      </c>
      <c r="U20" s="101">
        <f t="shared" si="18"/>
        <v>0.333333333333333</v>
      </c>
      <c r="V20" s="102">
        <f t="shared" si="19"/>
        <v>6907</v>
      </c>
    </row>
    <row r="21" ht="26.2" customHeight="true" spans="1:22">
      <c r="A21" s="95">
        <v>4</v>
      </c>
      <c r="B21" s="95" t="s">
        <v>56</v>
      </c>
      <c r="C21" s="95">
        <f>COUNTIFS(原始数据!AD:AD,"2022-2023",原始数据!C:C,"通城县",原始数据!Q:Q,"&gt;0")</f>
        <v>0</v>
      </c>
      <c r="D21" s="95">
        <f>COUNTIFS(原始数据!AD:AD,"2022-2023",原始数据!C:C,"通城县",原始数据!S:S,"&gt;0")</f>
        <v>0</v>
      </c>
      <c r="E21" s="95">
        <f>SUMIFS(原始数据!$Q:$Q,原始数据!$C:$C,B21,原始数据!$AD:$AD,$A$13)</f>
        <v>0</v>
      </c>
      <c r="F21" s="95">
        <f>SUMIFS(原始数据!$R:$R,原始数据!$C:$C,B21,原始数据!$AD:$AD,$A$13)</f>
        <v>0</v>
      </c>
      <c r="G21" s="98">
        <v>0</v>
      </c>
      <c r="H21" s="95">
        <f>SUMIFS(原始数据!$S:$S,原始数据!$C:$C,B21,原始数据!$AD:$AD,$A$13)</f>
        <v>0</v>
      </c>
      <c r="I21" s="95">
        <f>SUMIFS(原始数据!$T:$T,原始数据!$C:$C,B21,原始数据!$AD:$AD,$A$13)</f>
        <v>0</v>
      </c>
      <c r="J21" s="98">
        <v>0</v>
      </c>
      <c r="K21" s="98">
        <v>0</v>
      </c>
      <c r="L21" s="95">
        <f t="shared" si="13"/>
        <v>0</v>
      </c>
      <c r="M21" s="95">
        <f>COUNTIFS(原始数据!AD:AD,"2022-2023",原始数据!AH:AH,"未开工",原始数据!C:C,"通城县")</f>
        <v>0</v>
      </c>
      <c r="N21" s="95">
        <f>COUNTIFS(原始数据!AD:AD,"2022-2023",原始数据!AH:AH,"在建",原始数据!C:C,"通城县")</f>
        <v>0</v>
      </c>
      <c r="O21" s="95">
        <f>COUNTIFS(原始数据!AD:AD,"2022-2023",原始数据!AH:AH,"已完工",原始数据!C:C,"通城县")</f>
        <v>0</v>
      </c>
      <c r="P21" s="97" t="s">
        <v>21</v>
      </c>
      <c r="Q21" s="100">
        <f t="shared" si="14"/>
        <v>0</v>
      </c>
      <c r="R21" s="100">
        <f t="shared" si="15"/>
        <v>0</v>
      </c>
      <c r="S21" s="101" t="e">
        <f t="shared" si="16"/>
        <v>#DIV/0!</v>
      </c>
      <c r="T21" s="101" t="e">
        <f t="shared" si="17"/>
        <v>#DIV/0!</v>
      </c>
      <c r="U21" s="101" t="e">
        <f t="shared" si="18"/>
        <v>#DIV/0!</v>
      </c>
      <c r="V21" s="102">
        <f t="shared" si="19"/>
        <v>0</v>
      </c>
    </row>
    <row r="22" ht="26.2" customHeight="true" spans="1:22">
      <c r="A22" s="95">
        <v>5</v>
      </c>
      <c r="B22" s="95" t="s">
        <v>57</v>
      </c>
      <c r="C22" s="95">
        <f>COUNTIFS(原始数据!AD:AD,"2022-2023",原始数据!C:C,"通山县",原始数据!Q:Q,"&gt;0")</f>
        <v>3</v>
      </c>
      <c r="D22" s="95">
        <f>COUNTIFS(原始数据!AD:AD,"2022-2023",原始数据!C:C,"通山县",原始数据!S:S,"&gt;0")</f>
        <v>0</v>
      </c>
      <c r="E22" s="95">
        <f>SUMIFS(原始数据!$Q:$Q,原始数据!$C:$C,B22,原始数据!$AD:$AD,$A$13)</f>
        <v>5078</v>
      </c>
      <c r="F22" s="95">
        <f>SUMIFS(原始数据!$R:$R,原始数据!$C:$C,B22,原始数据!$AD:$AD,$A$13)</f>
        <v>573.4117</v>
      </c>
      <c r="G22" s="98">
        <f t="shared" si="10"/>
        <v>0.112920775896022</v>
      </c>
      <c r="H22" s="95">
        <f>SUMIFS(原始数据!$S:$S,原始数据!$C:$C,B22,原始数据!$AD:$AD,$A$13)</f>
        <v>0</v>
      </c>
      <c r="I22" s="95">
        <f>SUMIFS(原始数据!$T:$T,原始数据!$C:$C,B22,原始数据!$AD:$AD,$A$13)</f>
        <v>0</v>
      </c>
      <c r="J22" s="98">
        <v>0</v>
      </c>
      <c r="K22" s="98">
        <f>(F22+I22)/(E22+H22)</f>
        <v>0.112920775896022</v>
      </c>
      <c r="L22" s="95">
        <f t="shared" si="13"/>
        <v>3</v>
      </c>
      <c r="M22" s="95">
        <f>COUNTIFS(原始数据!AD:AD,"2022-2023",原始数据!AH:AH,"未开工",原始数据!C:C,"通山县")</f>
        <v>1</v>
      </c>
      <c r="N22" s="95">
        <f>COUNTIFS(原始数据!AD:AD,"2022-2023",原始数据!AH:AH,"在建",原始数据!C:C,"通山县")</f>
        <v>2</v>
      </c>
      <c r="O22" s="95">
        <f>COUNTIFS(原始数据!AD:AD,"2022-2023",原始数据!AH:AH,"已完工",原始数据!C:C,"通山县")</f>
        <v>0</v>
      </c>
      <c r="P22" s="97" t="s">
        <v>23</v>
      </c>
      <c r="Q22" s="100">
        <f t="shared" si="14"/>
        <v>5078</v>
      </c>
      <c r="R22" s="100">
        <f t="shared" si="15"/>
        <v>573.4117</v>
      </c>
      <c r="S22" s="101">
        <f t="shared" si="16"/>
        <v>0.112920775896022</v>
      </c>
      <c r="T22" s="101">
        <f t="shared" si="17"/>
        <v>0</v>
      </c>
      <c r="U22" s="101">
        <f t="shared" si="18"/>
        <v>0.666666666666667</v>
      </c>
      <c r="V22" s="102">
        <f t="shared" si="19"/>
        <v>4504.5883</v>
      </c>
    </row>
    <row r="23" ht="26.2" customHeight="true" spans="1:22">
      <c r="A23" s="95">
        <v>6</v>
      </c>
      <c r="B23" s="95" t="s">
        <v>58</v>
      </c>
      <c r="C23" s="95">
        <f>COUNTIFS(原始数据!AD:AD,"2022-2023",原始数据!C:C,"崇阳县",原始数据!Q:Q,"&gt;0")</f>
        <v>0</v>
      </c>
      <c r="D23" s="95">
        <f>COUNTIFS(原始数据!AD:AD,"2022-2023",原始数据!C:C,"崇阳县",原始数据!S:S,"&gt;0")</f>
        <v>1</v>
      </c>
      <c r="E23" s="95">
        <f>SUMIFS(原始数据!$Q:$Q,原始数据!$C:$C,B23,原始数据!$AD:$AD,$A$13)</f>
        <v>0</v>
      </c>
      <c r="F23" s="95">
        <f>SUMIFS(原始数据!$R:$R,原始数据!$C:$C,B23,原始数据!$AD:$AD,$A$13)</f>
        <v>0</v>
      </c>
      <c r="G23" s="98">
        <v>0</v>
      </c>
      <c r="H23" s="95">
        <f>SUMIFS(原始数据!$S:$S,原始数据!$C:$C,B23,原始数据!$AD:$AD,$A$13)</f>
        <v>454</v>
      </c>
      <c r="I23" s="95">
        <f>SUMIFS(原始数据!$T:$T,原始数据!$C:$C,B23,原始数据!$AD:$AD,$A$13)</f>
        <v>226.66</v>
      </c>
      <c r="J23" s="98">
        <f t="shared" si="11"/>
        <v>0.499251101321586</v>
      </c>
      <c r="K23" s="98">
        <f t="shared" si="12"/>
        <v>0.499251101321586</v>
      </c>
      <c r="L23" s="95">
        <f t="shared" si="13"/>
        <v>1</v>
      </c>
      <c r="M23" s="95">
        <f>COUNTIFS(原始数据!AD:AD,"2022-2023",原始数据!AH:AH,"未开工",原始数据!C:C,"崇阳县")</f>
        <v>0</v>
      </c>
      <c r="N23" s="95">
        <f>COUNTIFS(原始数据!AD:AD,"2022-2023",原始数据!AH:AH,"在建",原始数据!C:C,"崇阳县")</f>
        <v>1</v>
      </c>
      <c r="O23" s="95">
        <f>COUNTIFS(原始数据!AD:AD,"2022-2023",原始数据!AH:AH,"已完工",原始数据!C:C,"崇阳县")</f>
        <v>0</v>
      </c>
      <c r="P23" s="97" t="s">
        <v>22</v>
      </c>
      <c r="Q23" s="100">
        <f t="shared" si="14"/>
        <v>454</v>
      </c>
      <c r="R23" s="100">
        <f t="shared" si="15"/>
        <v>226.66</v>
      </c>
      <c r="S23" s="101">
        <f t="shared" si="16"/>
        <v>0.499251101321586</v>
      </c>
      <c r="T23" s="101">
        <f t="shared" si="17"/>
        <v>0</v>
      </c>
      <c r="U23" s="101">
        <f t="shared" si="18"/>
        <v>1</v>
      </c>
      <c r="V23" s="102">
        <f t="shared" si="19"/>
        <v>227.34</v>
      </c>
    </row>
    <row r="24" ht="26.2" customHeight="true"/>
    <row r="25" ht="26.2" customHeight="true"/>
    <row r="26" ht="26.2" customHeight="true"/>
    <row r="27" ht="26.2" customHeight="true"/>
    <row r="28" ht="26.2" customHeight="true"/>
    <row r="29" ht="26.2" customHeight="true"/>
    <row r="30" ht="26.2" customHeight="true"/>
    <row r="31" ht="26.2" customHeight="true"/>
    <row r="32" ht="26.2" customHeight="true"/>
    <row r="33" ht="26.2" customHeight="true"/>
    <row r="34" ht="26.2" customHeight="true"/>
    <row r="35" ht="26.2" customHeight="true"/>
    <row r="36" ht="26.2" customHeight="true"/>
    <row r="37" ht="26.2" customHeight="true"/>
    <row r="38" ht="26.2" customHeight="true"/>
    <row r="39" ht="26.2" customHeight="true"/>
    <row r="40" ht="26.2" customHeight="true"/>
    <row r="41" ht="26.2" customHeight="true"/>
    <row r="42" ht="26.2" customHeight="true"/>
    <row r="43" ht="26.2" customHeight="true"/>
    <row r="44" ht="26.2" customHeight="true"/>
    <row r="45" ht="26.2" customHeight="true"/>
    <row r="46" ht="26.2" customHeight="true"/>
    <row r="47" ht="26.2" customHeight="true"/>
    <row r="48" ht="26.2" customHeight="true"/>
    <row r="49" ht="26.2" customHeight="true"/>
    <row r="50" ht="26.2" customHeight="true"/>
    <row r="51" ht="26.2" customHeight="true"/>
    <row r="52" ht="26.2" customHeight="true"/>
    <row r="53" ht="26.2" customHeight="true"/>
    <row r="54" ht="26.2" customHeight="true"/>
    <row r="55" ht="26.2" customHeight="true"/>
    <row r="56" ht="26.2" customHeight="true"/>
    <row r="57" ht="26.2" customHeight="true"/>
    <row r="58" ht="26.2" customHeight="true"/>
    <row r="59" ht="26.2" customHeight="true"/>
    <row r="60" ht="26.2" customHeight="true"/>
    <row r="61" ht="26.2" customHeight="true"/>
    <row r="62" ht="26.2" customHeight="true"/>
    <row r="63" ht="26.2" customHeight="true"/>
    <row r="64" ht="26.2" customHeight="true"/>
    <row r="65" ht="26.2" customHeight="true"/>
    <row r="66" ht="26.2" customHeight="true"/>
    <row r="67" ht="26.2" customHeight="true"/>
    <row r="68" ht="26.2" customHeight="true"/>
    <row r="69" ht="26.2" customHeight="true"/>
    <row r="70" ht="26.2" customHeight="true"/>
    <row r="71" ht="26.2" customHeight="true"/>
    <row r="72" ht="26.2" customHeight="true"/>
    <row r="73" ht="26.2" customHeight="true"/>
    <row r="74" ht="26.2" customHeight="true"/>
    <row r="75" ht="26.2" customHeight="true"/>
    <row r="76" ht="26.2" customHeight="true"/>
    <row r="77" ht="26.2" customHeight="true"/>
    <row r="78" ht="26.2" customHeight="true"/>
    <row r="79" ht="26.2" customHeight="true"/>
    <row r="80" ht="26.2" customHeight="true"/>
    <row r="81" ht="26.2" customHeight="true"/>
    <row r="82" ht="26.2" customHeight="true"/>
    <row r="83" ht="26.2" customHeight="true"/>
    <row r="84" ht="26.2" customHeight="true"/>
    <row r="85" ht="26.2" customHeight="true"/>
    <row r="86" ht="26.2" customHeight="true"/>
    <row r="87" ht="26.2" customHeight="true"/>
    <row r="88" ht="26.2" customHeight="true"/>
    <row r="89" ht="26.2" customHeight="true"/>
    <row r="90" ht="26.2" customHeight="true"/>
    <row r="91" ht="26.2" customHeight="true"/>
    <row r="92" ht="26.2" customHeight="true"/>
    <row r="93" ht="26.2" customHeight="true"/>
    <row r="94" ht="26.2" customHeight="true"/>
    <row r="95" ht="26.2" customHeight="true"/>
    <row r="96" ht="26.2" customHeight="true"/>
    <row r="97" ht="26.2" customHeight="true"/>
    <row r="98" ht="26.2" customHeight="true"/>
    <row r="99" ht="26.2" customHeight="true"/>
    <row r="100" ht="26.2" customHeight="true"/>
    <row r="101" ht="26.2" customHeight="true"/>
    <row r="102" ht="26.2" customHeight="true"/>
    <row r="103" ht="26.2" customHeight="true"/>
    <row r="104" ht="26.2" customHeight="true"/>
    <row r="105" ht="26.2" customHeight="true"/>
    <row r="106" ht="26.2" customHeight="true"/>
    <row r="107" ht="26.2" customHeight="true"/>
    <row r="108" ht="26.2" customHeight="true"/>
    <row r="109" ht="26.2" customHeight="true"/>
    <row r="110" ht="26.2" customHeight="true"/>
    <row r="111" ht="26.2" customHeight="true"/>
    <row r="112" ht="26.2" customHeight="true"/>
    <row r="113" ht="26.2" customHeight="true"/>
    <row r="114" ht="26.2" customHeight="true"/>
    <row r="115" ht="26.2" customHeight="true"/>
    <row r="116" ht="26.2" customHeight="true"/>
    <row r="117" ht="26.2" customHeight="true"/>
    <row r="118" ht="26.2" customHeight="true"/>
    <row r="119" ht="26.2" customHeight="true"/>
    <row r="120" ht="26.2" customHeight="true"/>
    <row r="121" ht="26.2" customHeight="true"/>
    <row r="122" ht="26.2" customHeight="true"/>
    <row r="123" ht="26.2" customHeight="true"/>
    <row r="124" ht="26.2" customHeight="true"/>
    <row r="125" ht="26.2" customHeight="true"/>
    <row r="126" ht="26.2" customHeight="true"/>
    <row r="127" ht="26.2" customHeight="true"/>
    <row r="128" ht="26.2" customHeight="true"/>
    <row r="129" ht="26.2" customHeight="true"/>
    <row r="130" ht="26.2" customHeight="true"/>
    <row r="131" ht="26.2" customHeight="true"/>
    <row r="132" ht="26.2" customHeight="true"/>
    <row r="133" ht="26.2" customHeight="true"/>
    <row r="134" ht="26.2" customHeight="true"/>
    <row r="135" ht="26.2" customHeight="true"/>
    <row r="136" ht="26.2" customHeight="true"/>
    <row r="137" ht="26.2" customHeight="true"/>
    <row r="138" ht="26.2" customHeight="true"/>
    <row r="139" ht="26.2" customHeight="true"/>
    <row r="140" ht="26.2" customHeight="true"/>
    <row r="141" ht="26.2" customHeight="true"/>
    <row r="142" ht="26.2" customHeight="true"/>
    <row r="143" ht="26.2" customHeight="true"/>
    <row r="144" ht="26.2" customHeight="true"/>
    <row r="145" ht="26.2" customHeight="true"/>
    <row r="146" ht="26.2" customHeight="true"/>
    <row r="147" ht="26.2" customHeight="true"/>
    <row r="148" ht="26.2" customHeight="true"/>
    <row r="149" ht="26.2" customHeight="true"/>
    <row r="150" ht="26.2" customHeight="true"/>
    <row r="151" ht="26.2" customHeight="true"/>
    <row r="152" ht="26.2" customHeight="true"/>
    <row r="153" ht="26.2" customHeight="true"/>
    <row r="154" ht="26.2" customHeight="true"/>
    <row r="155" ht="26.2" customHeight="true"/>
    <row r="156" ht="26.2" customHeight="true"/>
    <row r="157" ht="26.2" customHeight="true"/>
    <row r="158" ht="26.2" customHeight="true"/>
    <row r="159" ht="26.2" customHeight="true"/>
    <row r="160" ht="26.2" customHeight="true"/>
    <row r="161" ht="26.2" customHeight="true"/>
    <row r="162" ht="26.2" customHeight="true"/>
    <row r="163" ht="26.2" customHeight="true"/>
    <row r="164" ht="26.2" customHeight="true"/>
    <row r="165" ht="26.2" customHeight="true"/>
    <row r="166" ht="26.2" customHeight="true"/>
    <row r="167" ht="26.2" customHeight="true"/>
    <row r="168" ht="26.2" customHeight="true"/>
    <row r="169" ht="26.2" customHeight="true"/>
    <row r="170" ht="26.2" customHeight="true"/>
  </sheetData>
  <mergeCells count="18">
    <mergeCell ref="A2:O2"/>
    <mergeCell ref="C3:D3"/>
    <mergeCell ref="E3:G3"/>
    <mergeCell ref="H3:J3"/>
    <mergeCell ref="L3:O3"/>
    <mergeCell ref="A5:B5"/>
    <mergeCell ref="A14:O14"/>
    <mergeCell ref="C15:D15"/>
    <mergeCell ref="E15:G15"/>
    <mergeCell ref="H15:J15"/>
    <mergeCell ref="L15:O15"/>
    <mergeCell ref="A17:B17"/>
    <mergeCell ref="A3:A4"/>
    <mergeCell ref="A15:A16"/>
    <mergeCell ref="B3:B4"/>
    <mergeCell ref="B15:B16"/>
    <mergeCell ref="K3:K4"/>
    <mergeCell ref="K15:K16"/>
  </mergeCells>
  <pageMargins left="0.984599177292951" right="0.984599177292951" top="0.999874956025852" bottom="0.999874956025852" header="0.499937478012926" footer="0.499937478012926"/>
  <pageSetup paperSize="9" firstPageNumber="4294967295" orientation="landscape" useFirstPageNumber="tru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52"/>
  <sheetViews>
    <sheetView zoomScale="70" zoomScaleNormal="70" workbookViewId="0">
      <pane ySplit="3" topLeftCell="A4" activePane="bottomLeft" state="frozen"/>
      <selection/>
      <selection pane="bottomLeft" activeCell="I29" sqref="I29"/>
    </sheetView>
  </sheetViews>
  <sheetFormatPr defaultColWidth="9.14285714285714" defaultRowHeight="15.75"/>
  <cols>
    <col min="1" max="1" width="14.2857142857143" style="77" customWidth="true"/>
    <col min="2" max="2" width="14.4285714285714" style="77" customWidth="true"/>
    <col min="3" max="3" width="36.4571428571429" style="77" customWidth="true"/>
    <col min="4" max="4" width="45.5428571428571" style="77" customWidth="true"/>
    <col min="5" max="5" width="54.6857142857143" style="77" customWidth="true"/>
    <col min="6" max="6" width="11.4285714285714" style="78"/>
    <col min="7" max="7" width="17.352380952381" style="78" customWidth="true"/>
    <col min="8" max="8" width="18.5714285714286" style="78" customWidth="true"/>
    <col min="9" max="9" width="17.752380952381" style="79" customWidth="true"/>
    <col min="10" max="10" width="18.7714285714286" style="78" customWidth="true"/>
    <col min="11" max="11" width="17.9619047619048" style="78" customWidth="true"/>
    <col min="12" max="12" width="13.2666666666667" style="79" customWidth="true"/>
    <col min="13" max="13" width="27" style="77"/>
    <col min="14" max="16384" width="9.14285714285714" style="77"/>
  </cols>
  <sheetData>
    <row r="1" ht="24" customHeight="true" spans="1:2">
      <c r="A1" s="77" t="s">
        <v>60</v>
      </c>
      <c r="B1" s="80" t="s">
        <v>5</v>
      </c>
    </row>
    <row r="3" s="77" customFormat="true" ht="49" customHeight="true" spans="1:13">
      <c r="A3" s="81" t="s">
        <v>61</v>
      </c>
      <c r="B3" s="81" t="s">
        <v>62</v>
      </c>
      <c r="C3" s="81" t="s">
        <v>63</v>
      </c>
      <c r="D3" s="81" t="s">
        <v>64</v>
      </c>
      <c r="E3" s="81" t="s">
        <v>65</v>
      </c>
      <c r="F3" s="81" t="s">
        <v>66</v>
      </c>
      <c r="G3" s="81" t="s">
        <v>67</v>
      </c>
      <c r="H3" s="81" t="s">
        <v>68</v>
      </c>
      <c r="I3" s="84" t="s">
        <v>69</v>
      </c>
      <c r="J3" s="81" t="s">
        <v>70</v>
      </c>
      <c r="K3" s="81" t="s">
        <v>71</v>
      </c>
      <c r="L3" s="85" t="s">
        <v>72</v>
      </c>
      <c r="M3"/>
    </row>
    <row r="4" s="77" customFormat="true" ht="30" customHeight="true" spans="1:13">
      <c r="A4" s="82" t="s">
        <v>17</v>
      </c>
      <c r="B4" s="82">
        <v>2022</v>
      </c>
      <c r="C4" s="82" t="s">
        <v>73</v>
      </c>
      <c r="D4" s="82" t="s">
        <v>74</v>
      </c>
      <c r="E4" s="82" t="s">
        <v>75</v>
      </c>
      <c r="F4" s="82" t="s">
        <v>14</v>
      </c>
      <c r="G4" s="83">
        <v>328</v>
      </c>
      <c r="H4" s="83">
        <v>328</v>
      </c>
      <c r="I4" s="86">
        <v>1</v>
      </c>
      <c r="J4" s="83"/>
      <c r="K4" s="83"/>
      <c r="L4" s="86"/>
      <c r="M4"/>
    </row>
    <row r="5" s="77" customFormat="true" ht="30" customHeight="true" spans="3:13">
      <c r="C5" s="82" t="s">
        <v>76</v>
      </c>
      <c r="D5" s="82" t="s">
        <v>77</v>
      </c>
      <c r="E5" s="82" t="s">
        <v>78</v>
      </c>
      <c r="F5" s="82" t="s">
        <v>14</v>
      </c>
      <c r="G5" s="83"/>
      <c r="H5" s="83"/>
      <c r="I5" s="86"/>
      <c r="J5" s="83">
        <v>1780</v>
      </c>
      <c r="K5" s="83">
        <v>320.07</v>
      </c>
      <c r="L5" s="86">
        <v>0.179814606741573</v>
      </c>
      <c r="M5"/>
    </row>
    <row r="6" s="77" customFormat="true" ht="30" customHeight="true" spans="3:13">
      <c r="C6" s="82" t="s">
        <v>79</v>
      </c>
      <c r="D6" s="82" t="s">
        <v>80</v>
      </c>
      <c r="E6" s="82" t="s">
        <v>81</v>
      </c>
      <c r="F6" s="82" t="s">
        <v>14</v>
      </c>
      <c r="G6" s="83"/>
      <c r="H6" s="83"/>
      <c r="I6" s="86"/>
      <c r="J6" s="83">
        <v>1638</v>
      </c>
      <c r="K6" s="83">
        <v>0</v>
      </c>
      <c r="L6" s="86">
        <v>0</v>
      </c>
      <c r="M6"/>
    </row>
    <row r="7" s="77" customFormat="true" ht="30" customHeight="true" spans="1:13">
      <c r="A7" s="82" t="s">
        <v>82</v>
      </c>
      <c r="G7" s="83">
        <v>328</v>
      </c>
      <c r="H7" s="83">
        <v>328</v>
      </c>
      <c r="I7" s="86">
        <v>1</v>
      </c>
      <c r="J7" s="83">
        <v>3418</v>
      </c>
      <c r="K7" s="83">
        <v>320.07</v>
      </c>
      <c r="L7" s="86">
        <v>0.093642480983031</v>
      </c>
      <c r="M7"/>
    </row>
    <row r="8" s="77" customFormat="true" ht="30" customHeight="true" spans="1:13">
      <c r="A8" s="82" t="s">
        <v>18</v>
      </c>
      <c r="B8" s="82">
        <v>2022</v>
      </c>
      <c r="C8" s="82" t="s">
        <v>83</v>
      </c>
      <c r="D8" s="82" t="s">
        <v>84</v>
      </c>
      <c r="E8" s="82" t="s">
        <v>85</v>
      </c>
      <c r="F8" s="82" t="s">
        <v>13</v>
      </c>
      <c r="G8" s="83">
        <v>2730</v>
      </c>
      <c r="H8" s="83">
        <v>803.433</v>
      </c>
      <c r="I8" s="86">
        <v>0.294297802197802</v>
      </c>
      <c r="J8" s="83"/>
      <c r="K8" s="83"/>
      <c r="L8" s="86"/>
      <c r="M8"/>
    </row>
    <row r="9" s="77" customFormat="true" ht="30" customHeight="true" spans="3:13">
      <c r="C9" s="82" t="s">
        <v>76</v>
      </c>
      <c r="D9" s="82" t="s">
        <v>77</v>
      </c>
      <c r="E9" s="82" t="s">
        <v>86</v>
      </c>
      <c r="F9" s="82" t="s">
        <v>13</v>
      </c>
      <c r="G9" s="83">
        <v>0</v>
      </c>
      <c r="H9" s="83">
        <v>0</v>
      </c>
      <c r="I9" s="86"/>
      <c r="J9" s="83">
        <v>444</v>
      </c>
      <c r="K9" s="83">
        <v>0</v>
      </c>
      <c r="L9" s="86">
        <v>0</v>
      </c>
      <c r="M9"/>
    </row>
    <row r="10" s="77" customFormat="true" ht="30" customHeight="true" spans="1:13">
      <c r="A10" s="82" t="s">
        <v>87</v>
      </c>
      <c r="G10" s="83">
        <v>2730</v>
      </c>
      <c r="H10" s="83">
        <v>803.433</v>
      </c>
      <c r="I10" s="86">
        <v>0.294297802197802</v>
      </c>
      <c r="J10" s="83">
        <v>444</v>
      </c>
      <c r="K10" s="83">
        <v>0</v>
      </c>
      <c r="L10" s="86">
        <v>0</v>
      </c>
      <c r="M10"/>
    </row>
    <row r="11" s="77" customFormat="true" ht="30" customHeight="true" spans="1:13">
      <c r="A11" s="82" t="s">
        <v>19</v>
      </c>
      <c r="B11" s="82">
        <v>2022</v>
      </c>
      <c r="C11" s="82" t="s">
        <v>88</v>
      </c>
      <c r="D11" s="82" t="s">
        <v>89</v>
      </c>
      <c r="E11" s="82" t="s">
        <v>90</v>
      </c>
      <c r="F11" s="82" t="s">
        <v>91</v>
      </c>
      <c r="G11" s="83">
        <v>3178</v>
      </c>
      <c r="H11" s="83">
        <v>0</v>
      </c>
      <c r="I11" s="86">
        <v>0</v>
      </c>
      <c r="J11" s="83"/>
      <c r="K11" s="83"/>
      <c r="L11" s="86"/>
      <c r="M11"/>
    </row>
    <row r="12" s="77" customFormat="true" ht="30" customHeight="true" spans="3:13">
      <c r="C12" s="82" t="s">
        <v>76</v>
      </c>
      <c r="D12" s="82" t="s">
        <v>77</v>
      </c>
      <c r="E12" s="82" t="s">
        <v>92</v>
      </c>
      <c r="F12" s="82" t="s">
        <v>14</v>
      </c>
      <c r="G12" s="83"/>
      <c r="H12" s="83"/>
      <c r="I12" s="86"/>
      <c r="J12" s="83">
        <v>456</v>
      </c>
      <c r="K12" s="83">
        <v>0</v>
      </c>
      <c r="L12" s="86">
        <v>0</v>
      </c>
      <c r="M12"/>
    </row>
    <row r="13" s="77" customFormat="true" ht="30" customHeight="true" spans="2:13">
      <c r="B13" s="82">
        <v>2023</v>
      </c>
      <c r="C13" s="82" t="s">
        <v>93</v>
      </c>
      <c r="D13" s="82" t="s">
        <v>94</v>
      </c>
      <c r="E13" s="82" t="s">
        <v>95</v>
      </c>
      <c r="F13" s="82" t="s">
        <v>91</v>
      </c>
      <c r="G13" s="83">
        <v>3273</v>
      </c>
      <c r="H13" s="83">
        <v>0</v>
      </c>
      <c r="I13" s="86">
        <v>0</v>
      </c>
      <c r="J13" s="83"/>
      <c r="K13" s="83"/>
      <c r="L13" s="86"/>
      <c r="M13"/>
    </row>
    <row r="14" s="77" customFormat="true" ht="30" customHeight="true" spans="1:13">
      <c r="A14" s="82" t="s">
        <v>96</v>
      </c>
      <c r="G14" s="83">
        <v>6451</v>
      </c>
      <c r="H14" s="83">
        <v>0</v>
      </c>
      <c r="I14" s="86">
        <v>0</v>
      </c>
      <c r="J14" s="83">
        <v>456</v>
      </c>
      <c r="K14" s="83">
        <v>0</v>
      </c>
      <c r="L14" s="86">
        <v>0</v>
      </c>
      <c r="M14"/>
    </row>
    <row r="15" s="77" customFormat="true" ht="30" customHeight="true" spans="1:13">
      <c r="A15" s="82" t="s">
        <v>20</v>
      </c>
      <c r="B15" s="82">
        <v>2022</v>
      </c>
      <c r="C15" s="82" t="s">
        <v>83</v>
      </c>
      <c r="D15" s="82" t="s">
        <v>84</v>
      </c>
      <c r="E15" s="82" t="s">
        <v>97</v>
      </c>
      <c r="F15" s="82" t="s">
        <v>13</v>
      </c>
      <c r="G15" s="83">
        <v>4000</v>
      </c>
      <c r="H15" s="83">
        <v>1191.75</v>
      </c>
      <c r="I15" s="86">
        <v>0.2979375</v>
      </c>
      <c r="J15" s="83"/>
      <c r="K15" s="83"/>
      <c r="L15" s="86"/>
      <c r="M15"/>
    </row>
    <row r="16" s="77" customFormat="true" ht="30" customHeight="true" spans="2:13">
      <c r="B16" s="82">
        <v>2023</v>
      </c>
      <c r="C16" s="82" t="s">
        <v>93</v>
      </c>
      <c r="D16" s="82" t="s">
        <v>94</v>
      </c>
      <c r="E16" s="82" t="s">
        <v>98</v>
      </c>
      <c r="F16" s="82" t="s">
        <v>91</v>
      </c>
      <c r="G16" s="83">
        <v>3992</v>
      </c>
      <c r="H16" s="83">
        <v>0</v>
      </c>
      <c r="I16" s="86">
        <v>0</v>
      </c>
      <c r="J16" s="83"/>
      <c r="K16" s="83"/>
      <c r="L16" s="86"/>
      <c r="M16"/>
    </row>
    <row r="17" s="77" customFormat="true" ht="30" customHeight="true" spans="1:13">
      <c r="A17" s="82" t="s">
        <v>99</v>
      </c>
      <c r="G17" s="83">
        <v>7992</v>
      </c>
      <c r="H17" s="83">
        <v>1191.75</v>
      </c>
      <c r="I17" s="86">
        <v>0.149117867867868</v>
      </c>
      <c r="J17" s="83"/>
      <c r="K17" s="83"/>
      <c r="L17" s="86"/>
      <c r="M17"/>
    </row>
    <row r="18" s="77" customFormat="true" ht="30" customHeight="true" spans="1:13">
      <c r="A18" s="82" t="s">
        <v>22</v>
      </c>
      <c r="B18" s="82">
        <v>2022</v>
      </c>
      <c r="C18" s="82" t="s">
        <v>76</v>
      </c>
      <c r="D18" s="82" t="s">
        <v>77</v>
      </c>
      <c r="E18" s="82" t="s">
        <v>100</v>
      </c>
      <c r="F18" s="82" t="s">
        <v>14</v>
      </c>
      <c r="G18" s="83"/>
      <c r="H18" s="83"/>
      <c r="I18" s="86"/>
      <c r="J18" s="83">
        <v>454</v>
      </c>
      <c r="K18" s="83">
        <v>226.66</v>
      </c>
      <c r="L18" s="86">
        <v>0.499251101321586</v>
      </c>
      <c r="M18"/>
    </row>
    <row r="19" s="77" customFormat="true" ht="30" customHeight="true" spans="1:13">
      <c r="A19" s="82" t="s">
        <v>101</v>
      </c>
      <c r="G19" s="83"/>
      <c r="H19" s="83"/>
      <c r="I19" s="86"/>
      <c r="J19" s="83">
        <v>454</v>
      </c>
      <c r="K19" s="83">
        <v>226.66</v>
      </c>
      <c r="L19" s="86">
        <v>0.499251101321586</v>
      </c>
      <c r="M19"/>
    </row>
    <row r="20" s="77" customFormat="true" ht="30" customHeight="true" spans="1:13">
      <c r="A20" s="82" t="s">
        <v>23</v>
      </c>
      <c r="B20" s="82">
        <v>2022</v>
      </c>
      <c r="C20" s="82" t="s">
        <v>83</v>
      </c>
      <c r="D20" s="82" t="s">
        <v>84</v>
      </c>
      <c r="E20" s="82" t="s">
        <v>102</v>
      </c>
      <c r="F20" s="82" t="s">
        <v>13</v>
      </c>
      <c r="G20" s="83">
        <v>2980</v>
      </c>
      <c r="H20" s="83">
        <v>573.4117</v>
      </c>
      <c r="I20" s="86">
        <v>0.192420033557047</v>
      </c>
      <c r="J20" s="83"/>
      <c r="K20" s="83"/>
      <c r="L20" s="86"/>
      <c r="M20"/>
    </row>
    <row r="21" s="77" customFormat="true" ht="30" customHeight="true" spans="2:13">
      <c r="B21" s="82">
        <v>2023</v>
      </c>
      <c r="C21" s="82" t="s">
        <v>93</v>
      </c>
      <c r="D21" s="82" t="s">
        <v>94</v>
      </c>
      <c r="E21" s="82" t="s">
        <v>103</v>
      </c>
      <c r="F21" s="82" t="s">
        <v>91</v>
      </c>
      <c r="G21" s="83">
        <v>1727</v>
      </c>
      <c r="H21" s="83">
        <v>0</v>
      </c>
      <c r="I21" s="86">
        <v>0</v>
      </c>
      <c r="J21" s="83"/>
      <c r="K21" s="83"/>
      <c r="L21" s="86"/>
      <c r="M21"/>
    </row>
    <row r="22" s="77" customFormat="true" ht="30" customHeight="true" spans="3:13">
      <c r="C22" s="82" t="s">
        <v>104</v>
      </c>
      <c r="D22" s="82" t="s">
        <v>105</v>
      </c>
      <c r="E22" s="82" t="s">
        <v>106</v>
      </c>
      <c r="F22" s="82" t="s">
        <v>13</v>
      </c>
      <c r="G22" s="83">
        <v>371</v>
      </c>
      <c r="H22" s="83">
        <v>0</v>
      </c>
      <c r="I22" s="86">
        <v>0</v>
      </c>
      <c r="J22" s="83"/>
      <c r="K22" s="83"/>
      <c r="L22" s="86"/>
      <c r="M22"/>
    </row>
    <row r="23" s="77" customFormat="true" ht="30" customHeight="true" spans="1:13">
      <c r="A23" s="82" t="s">
        <v>107</v>
      </c>
      <c r="G23" s="83">
        <v>5078</v>
      </c>
      <c r="H23" s="83">
        <v>573.4117</v>
      </c>
      <c r="I23" s="86">
        <v>0.112920775896022</v>
      </c>
      <c r="J23" s="83"/>
      <c r="K23" s="83"/>
      <c r="L23" s="86"/>
      <c r="M23"/>
    </row>
    <row r="24" s="77" customFormat="true" ht="30" customHeight="true" spans="1:13">
      <c r="A24" s="82" t="s">
        <v>108</v>
      </c>
      <c r="G24" s="83">
        <v>22579</v>
      </c>
      <c r="H24" s="83">
        <v>2896.5947</v>
      </c>
      <c r="I24" s="86">
        <v>0.128287111918154</v>
      </c>
      <c r="J24" s="83">
        <v>4772</v>
      </c>
      <c r="K24" s="83">
        <v>546.73</v>
      </c>
      <c r="L24" s="86">
        <v>0.114570410729254</v>
      </c>
      <c r="M24"/>
    </row>
    <row r="25" s="77" customFormat="true" ht="30" customHeight="true" spans="1:13">
      <c r="A25"/>
      <c r="B25"/>
      <c r="C25"/>
      <c r="D25"/>
      <c r="E25"/>
      <c r="F25"/>
      <c r="G25"/>
      <c r="H25"/>
      <c r="I25"/>
      <c r="J25"/>
      <c r="K25"/>
      <c r="L25"/>
      <c r="M25"/>
    </row>
    <row r="26" s="77" customFormat="true" ht="30" customHeight="true" spans="1:13">
      <c r="A26"/>
      <c r="B26"/>
      <c r="C26"/>
      <c r="D26"/>
      <c r="E26"/>
      <c r="F26"/>
      <c r="G26"/>
      <c r="H26"/>
      <c r="I26"/>
      <c r="J26"/>
      <c r="K26"/>
      <c r="L26"/>
      <c r="M26"/>
    </row>
    <row r="27" s="77" customFormat="true" ht="30" customHeight="true" spans="1:13">
      <c r="A27"/>
      <c r="B27"/>
      <c r="C27"/>
      <c r="D27"/>
      <c r="E27"/>
      <c r="F27"/>
      <c r="G27"/>
      <c r="H27"/>
      <c r="I27"/>
      <c r="J27"/>
      <c r="K27"/>
      <c r="L27"/>
      <c r="M27"/>
    </row>
    <row r="28" s="77" customFormat="true" ht="30" customHeight="true" spans="1:13">
      <c r="A28"/>
      <c r="B28"/>
      <c r="C28"/>
      <c r="D28"/>
      <c r="E28"/>
      <c r="F28"/>
      <c r="G28"/>
      <c r="H28"/>
      <c r="I28"/>
      <c r="J28"/>
      <c r="K28"/>
      <c r="L28"/>
      <c r="M28"/>
    </row>
    <row r="29" s="77" customFormat="true" ht="30" customHeight="true" spans="1:13">
      <c r="A29"/>
      <c r="B29"/>
      <c r="C29"/>
      <c r="D29"/>
      <c r="E29"/>
      <c r="F29"/>
      <c r="G29"/>
      <c r="H29"/>
      <c r="I29"/>
      <c r="J29"/>
      <c r="K29"/>
      <c r="L29"/>
      <c r="M29"/>
    </row>
    <row r="30" s="77" customFormat="true" ht="30" customHeight="true" spans="1:13">
      <c r="A30"/>
      <c r="B30"/>
      <c r="C30"/>
      <c r="D30"/>
      <c r="E30"/>
      <c r="F30"/>
      <c r="G30"/>
      <c r="H30"/>
      <c r="I30"/>
      <c r="J30"/>
      <c r="K30"/>
      <c r="L30"/>
      <c r="M30"/>
    </row>
    <row r="31" s="77" customFormat="true" ht="30" customHeight="true" spans="1:13">
      <c r="A31"/>
      <c r="B31"/>
      <c r="C31"/>
      <c r="D31"/>
      <c r="E31"/>
      <c r="F31"/>
      <c r="G31"/>
      <c r="H31"/>
      <c r="I31"/>
      <c r="J31"/>
      <c r="K31"/>
      <c r="L31"/>
      <c r="M31"/>
    </row>
    <row r="32" s="77" customFormat="true" ht="30" customHeight="true" spans="1:13">
      <c r="A32"/>
      <c r="B32"/>
      <c r="C32"/>
      <c r="D32"/>
      <c r="E32"/>
      <c r="F32"/>
      <c r="G32"/>
      <c r="H32"/>
      <c r="I32"/>
      <c r="J32"/>
      <c r="K32"/>
      <c r="L32"/>
      <c r="M32"/>
    </row>
    <row r="33" s="77" customFormat="true" ht="30" customHeight="true" spans="1:13">
      <c r="A33"/>
      <c r="B33"/>
      <c r="C33"/>
      <c r="D33"/>
      <c r="E33"/>
      <c r="F33"/>
      <c r="G33"/>
      <c r="H33"/>
      <c r="I33"/>
      <c r="J33"/>
      <c r="K33"/>
      <c r="L33"/>
      <c r="M33"/>
    </row>
    <row r="34" s="77" customFormat="true" ht="30" customHeight="true" spans="1:13">
      <c r="A34"/>
      <c r="B34"/>
      <c r="C34"/>
      <c r="D34"/>
      <c r="E34"/>
      <c r="F34"/>
      <c r="G34"/>
      <c r="H34"/>
      <c r="I34"/>
      <c r="J34"/>
      <c r="K34"/>
      <c r="L34"/>
      <c r="M34"/>
    </row>
    <row r="35" s="77" customFormat="true" ht="30" customHeight="true" spans="1:13">
      <c r="A35"/>
      <c r="B35"/>
      <c r="C35"/>
      <c r="D35"/>
      <c r="E35"/>
      <c r="F35"/>
      <c r="G35"/>
      <c r="H35"/>
      <c r="I35"/>
      <c r="J35"/>
      <c r="K35"/>
      <c r="L35"/>
      <c r="M35"/>
    </row>
    <row r="36" s="77" customFormat="true" ht="30" customHeight="true" spans="1:13">
      <c r="A36"/>
      <c r="B36"/>
      <c r="C36"/>
      <c r="D36"/>
      <c r="E36"/>
      <c r="F36"/>
      <c r="G36"/>
      <c r="H36"/>
      <c r="I36"/>
      <c r="J36"/>
      <c r="K36"/>
      <c r="L36"/>
      <c r="M36"/>
    </row>
    <row r="37" s="77" customFormat="true" ht="30" customHeight="true" spans="1:13">
      <c r="A37"/>
      <c r="B37"/>
      <c r="C37"/>
      <c r="D37"/>
      <c r="E37"/>
      <c r="F37"/>
      <c r="G37"/>
      <c r="H37"/>
      <c r="I37"/>
      <c r="J37"/>
      <c r="K37"/>
      <c r="L37"/>
      <c r="M37"/>
    </row>
    <row r="38" s="77" customFormat="true" ht="30" customHeight="true" spans="1:13">
      <c r="A38"/>
      <c r="B38"/>
      <c r="C38"/>
      <c r="D38"/>
      <c r="E38"/>
      <c r="F38"/>
      <c r="G38"/>
      <c r="H38"/>
      <c r="I38"/>
      <c r="J38"/>
      <c r="K38"/>
      <c r="L38"/>
      <c r="M38"/>
    </row>
    <row r="39" s="77" customFormat="true" ht="30" customHeight="true" spans="1:13">
      <c r="A39"/>
      <c r="B39"/>
      <c r="C39"/>
      <c r="D39"/>
      <c r="E39"/>
      <c r="F39"/>
      <c r="G39"/>
      <c r="H39"/>
      <c r="I39"/>
      <c r="J39"/>
      <c r="K39"/>
      <c r="L39"/>
      <c r="M39"/>
    </row>
    <row r="40" s="77" customFormat="true" ht="30" customHeight="true" spans="1:13">
      <c r="A40"/>
      <c r="B40"/>
      <c r="C40"/>
      <c r="D40"/>
      <c r="E40"/>
      <c r="F40"/>
      <c r="G40"/>
      <c r="H40"/>
      <c r="I40"/>
      <c r="J40"/>
      <c r="K40"/>
      <c r="L40"/>
      <c r="M40"/>
    </row>
    <row r="41" s="77" customFormat="true" ht="30" customHeight="true" spans="1:13">
      <c r="A41"/>
      <c r="B41"/>
      <c r="C41"/>
      <c r="D41"/>
      <c r="E41"/>
      <c r="F41"/>
      <c r="G41"/>
      <c r="H41"/>
      <c r="I41"/>
      <c r="J41"/>
      <c r="K41"/>
      <c r="L41"/>
      <c r="M41"/>
    </row>
    <row r="42" s="77" customFormat="true" ht="30" customHeight="true" spans="1:13">
      <c r="A42"/>
      <c r="B42"/>
      <c r="C42"/>
      <c r="D42"/>
      <c r="E42"/>
      <c r="F42"/>
      <c r="G42"/>
      <c r="H42"/>
      <c r="I42"/>
      <c r="J42"/>
      <c r="K42"/>
      <c r="L42"/>
      <c r="M42"/>
    </row>
    <row r="43" s="77" customFormat="true" ht="30" customHeight="true" spans="1:13">
      <c r="A43"/>
      <c r="B43"/>
      <c r="C43"/>
      <c r="D43"/>
      <c r="E43"/>
      <c r="F43"/>
      <c r="G43"/>
      <c r="H43"/>
      <c r="I43"/>
      <c r="J43"/>
      <c r="K43"/>
      <c r="L43"/>
      <c r="M43"/>
    </row>
    <row r="44" s="77" customFormat="true" ht="30" customHeight="true" spans="1:13">
      <c r="A44"/>
      <c r="B44"/>
      <c r="C44"/>
      <c r="D44"/>
      <c r="E44"/>
      <c r="F44"/>
      <c r="G44"/>
      <c r="H44"/>
      <c r="I44"/>
      <c r="J44"/>
      <c r="K44"/>
      <c r="L44"/>
      <c r="M44"/>
    </row>
    <row r="45" s="77" customFormat="true" ht="30" customHeight="true" spans="1:13">
      <c r="A45"/>
      <c r="B45"/>
      <c r="C45"/>
      <c r="D45"/>
      <c r="E45"/>
      <c r="F45"/>
      <c r="G45"/>
      <c r="H45"/>
      <c r="I45"/>
      <c r="J45"/>
      <c r="K45"/>
      <c r="L45"/>
      <c r="M45"/>
    </row>
    <row r="46" s="77" customFormat="true" ht="30" customHeight="true" spans="1:12">
      <c r="A46"/>
      <c r="B46"/>
      <c r="C46"/>
      <c r="D46"/>
      <c r="E46"/>
      <c r="F46"/>
      <c r="G46"/>
      <c r="H46"/>
      <c r="I46"/>
      <c r="J46"/>
      <c r="K46"/>
      <c r="L46"/>
    </row>
    <row r="47" s="77" customFormat="true" ht="30" customHeight="true" spans="1:12">
      <c r="A47"/>
      <c r="B47"/>
      <c r="C47"/>
      <c r="D47"/>
      <c r="E47"/>
      <c r="F47"/>
      <c r="G47"/>
      <c r="H47"/>
      <c r="I47"/>
      <c r="J47"/>
      <c r="K47"/>
      <c r="L47"/>
    </row>
    <row r="48" s="77" customFormat="true" ht="30" customHeight="true" spans="1:12">
      <c r="A48"/>
      <c r="B48"/>
      <c r="C48"/>
      <c r="D48"/>
      <c r="E48"/>
      <c r="F48"/>
      <c r="G48"/>
      <c r="H48"/>
      <c r="I48"/>
      <c r="J48"/>
      <c r="K48"/>
      <c r="L48"/>
    </row>
    <row r="49" s="77" customFormat="true" ht="30" customHeight="true" spans="1:12">
      <c r="A49"/>
      <c r="B49"/>
      <c r="C49"/>
      <c r="D49"/>
      <c r="E49"/>
      <c r="F49"/>
      <c r="G49"/>
      <c r="H49"/>
      <c r="I49"/>
      <c r="J49"/>
      <c r="K49"/>
      <c r="L49"/>
    </row>
    <row r="50" s="77" customFormat="true" ht="30" customHeight="true" spans="1:12">
      <c r="A50"/>
      <c r="B50"/>
      <c r="C50"/>
      <c r="D50"/>
      <c r="E50"/>
      <c r="F50"/>
      <c r="G50"/>
      <c r="H50"/>
      <c r="I50"/>
      <c r="J50"/>
      <c r="K50"/>
      <c r="L50"/>
    </row>
    <row r="51" s="77" customFormat="true" ht="30" customHeight="true" spans="1:12">
      <c r="A51"/>
      <c r="B51"/>
      <c r="C51"/>
      <c r="D51"/>
      <c r="E51"/>
      <c r="F51"/>
      <c r="G51"/>
      <c r="H51"/>
      <c r="I51"/>
      <c r="J51"/>
      <c r="K51"/>
      <c r="L51"/>
    </row>
    <row r="52" s="77" customFormat="true" ht="30" customHeight="true" spans="1:12">
      <c r="A52"/>
      <c r="B52"/>
      <c r="C52"/>
      <c r="D52"/>
      <c r="E52"/>
      <c r="F52"/>
      <c r="G52"/>
      <c r="H52"/>
      <c r="I52"/>
      <c r="J52"/>
      <c r="K52"/>
      <c r="L52"/>
    </row>
    <row r="53" s="77" customFormat="true" ht="30" customHeight="true" spans="1:12">
      <c r="A53"/>
      <c r="B53"/>
      <c r="C53"/>
      <c r="D53"/>
      <c r="E53"/>
      <c r="F53"/>
      <c r="G53"/>
      <c r="H53"/>
      <c r="I53"/>
      <c r="J53"/>
      <c r="K53"/>
      <c r="L53"/>
    </row>
    <row r="54" s="77" customFormat="true" ht="30" customHeight="true" spans="1:12">
      <c r="A54"/>
      <c r="B54"/>
      <c r="C54"/>
      <c r="D54"/>
      <c r="E54"/>
      <c r="F54"/>
      <c r="G54"/>
      <c r="H54"/>
      <c r="I54"/>
      <c r="J54"/>
      <c r="K54"/>
      <c r="L54"/>
    </row>
    <row r="55" s="77" customFormat="true" ht="30" customHeight="true" spans="1:12">
      <c r="A55"/>
      <c r="B55"/>
      <c r="C55"/>
      <c r="D55"/>
      <c r="E55"/>
      <c r="F55"/>
      <c r="G55"/>
      <c r="H55"/>
      <c r="I55"/>
      <c r="J55"/>
      <c r="K55"/>
      <c r="L55"/>
    </row>
    <row r="56" s="77" customFormat="true" ht="30" customHeight="true" spans="1:12">
      <c r="A56"/>
      <c r="B56"/>
      <c r="C56"/>
      <c r="D56"/>
      <c r="E56"/>
      <c r="F56"/>
      <c r="G56"/>
      <c r="H56"/>
      <c r="I56"/>
      <c r="J56"/>
      <c r="K56"/>
      <c r="L56"/>
    </row>
    <row r="57" s="77" customFormat="true" ht="30" customHeight="true" spans="1:12">
      <c r="A57"/>
      <c r="B57"/>
      <c r="C57"/>
      <c r="D57"/>
      <c r="E57"/>
      <c r="F57"/>
      <c r="G57"/>
      <c r="H57"/>
      <c r="I57"/>
      <c r="J57"/>
      <c r="K57"/>
      <c r="L57"/>
    </row>
    <row r="58" s="77" customFormat="true" ht="30" customHeight="true" spans="1:12">
      <c r="A58"/>
      <c r="B58"/>
      <c r="C58"/>
      <c r="D58"/>
      <c r="E58"/>
      <c r="F58"/>
      <c r="G58"/>
      <c r="H58"/>
      <c r="I58"/>
      <c r="J58"/>
      <c r="K58"/>
      <c r="L58"/>
    </row>
    <row r="59" s="77" customFormat="true" ht="30" customHeight="true" spans="1:12">
      <c r="A59"/>
      <c r="B59"/>
      <c r="C59"/>
      <c r="D59"/>
      <c r="E59"/>
      <c r="F59"/>
      <c r="G59"/>
      <c r="H59"/>
      <c r="I59"/>
      <c r="J59"/>
      <c r="K59"/>
      <c r="L59"/>
    </row>
    <row r="60" s="77" customFormat="true" ht="30" customHeight="true" spans="1:12">
      <c r="A60"/>
      <c r="B60"/>
      <c r="C60"/>
      <c r="D60"/>
      <c r="E60"/>
      <c r="F60"/>
      <c r="G60"/>
      <c r="H60"/>
      <c r="I60"/>
      <c r="J60"/>
      <c r="K60"/>
      <c r="L60"/>
    </row>
    <row r="61" s="77" customFormat="true" ht="30" customHeight="true" spans="1:12">
      <c r="A61"/>
      <c r="B61"/>
      <c r="C61"/>
      <c r="D61"/>
      <c r="E61"/>
      <c r="F61"/>
      <c r="G61"/>
      <c r="H61"/>
      <c r="I61"/>
      <c r="J61"/>
      <c r="K61"/>
      <c r="L61"/>
    </row>
    <row r="62" s="77" customFormat="true" ht="30" customHeight="true" spans="1:12">
      <c r="A62"/>
      <c r="B62"/>
      <c r="C62"/>
      <c r="D62"/>
      <c r="E62"/>
      <c r="F62"/>
      <c r="G62"/>
      <c r="H62"/>
      <c r="I62"/>
      <c r="J62"/>
      <c r="K62"/>
      <c r="L62"/>
    </row>
    <row r="63" s="77" customFormat="true" ht="30" customHeight="true" spans="1:12">
      <c r="A63"/>
      <c r="B63"/>
      <c r="C63"/>
      <c r="D63"/>
      <c r="E63"/>
      <c r="F63"/>
      <c r="G63"/>
      <c r="H63"/>
      <c r="I63"/>
      <c r="J63"/>
      <c r="K63"/>
      <c r="L63"/>
    </row>
    <row r="64" s="77" customFormat="true" ht="30" customHeight="true" spans="1:12">
      <c r="A64"/>
      <c r="B64"/>
      <c r="C64"/>
      <c r="D64"/>
      <c r="E64"/>
      <c r="F64"/>
      <c r="G64"/>
      <c r="H64"/>
      <c r="I64"/>
      <c r="J64"/>
      <c r="K64"/>
      <c r="L64"/>
    </row>
    <row r="65" s="77" customFormat="true" ht="30" customHeight="true" spans="1:12">
      <c r="A65"/>
      <c r="B65"/>
      <c r="C65"/>
      <c r="D65"/>
      <c r="E65"/>
      <c r="F65"/>
      <c r="G65"/>
      <c r="H65"/>
      <c r="I65"/>
      <c r="J65"/>
      <c r="K65"/>
      <c r="L65"/>
    </row>
    <row r="66" s="77" customFormat="true" ht="30" customHeight="true" spans="1:12">
      <c r="A66"/>
      <c r="B66"/>
      <c r="C66"/>
      <c r="D66"/>
      <c r="E66"/>
      <c r="F66"/>
      <c r="G66"/>
      <c r="H66"/>
      <c r="I66"/>
      <c r="J66"/>
      <c r="K66"/>
      <c r="L66"/>
    </row>
    <row r="67" s="77" customFormat="true" ht="30" customHeight="true" spans="1:12">
      <c r="A67"/>
      <c r="B67"/>
      <c r="C67"/>
      <c r="D67"/>
      <c r="E67"/>
      <c r="F67"/>
      <c r="G67"/>
      <c r="H67"/>
      <c r="I67"/>
      <c r="J67"/>
      <c r="K67"/>
      <c r="L67"/>
    </row>
    <row r="68" s="77" customFormat="true" ht="30" customHeight="true" spans="1:12">
      <c r="A68"/>
      <c r="B68"/>
      <c r="C68"/>
      <c r="D68"/>
      <c r="E68"/>
      <c r="F68"/>
      <c r="G68"/>
      <c r="H68"/>
      <c r="I68"/>
      <c r="J68"/>
      <c r="K68"/>
      <c r="L68"/>
    </row>
    <row r="69" s="77" customFormat="true" ht="30" customHeight="true" spans="1:12">
      <c r="A69"/>
      <c r="B69"/>
      <c r="C69"/>
      <c r="D69"/>
      <c r="E69"/>
      <c r="F69"/>
      <c r="G69"/>
      <c r="H69"/>
      <c r="I69"/>
      <c r="J69"/>
      <c r="K69"/>
      <c r="L69"/>
    </row>
    <row r="70" s="77" customFormat="true" ht="30" customHeight="true" spans="1:12">
      <c r="A70"/>
      <c r="B70"/>
      <c r="C70"/>
      <c r="D70"/>
      <c r="E70"/>
      <c r="F70"/>
      <c r="G70"/>
      <c r="H70"/>
      <c r="I70"/>
      <c r="J70"/>
      <c r="K70"/>
      <c r="L70"/>
    </row>
    <row r="71" s="77" customFormat="true" ht="30" customHeight="true" spans="1:12">
      <c r="A71"/>
      <c r="B71"/>
      <c r="C71"/>
      <c r="D71"/>
      <c r="E71"/>
      <c r="F71"/>
      <c r="G71"/>
      <c r="H71"/>
      <c r="I71"/>
      <c r="J71"/>
      <c r="K71"/>
      <c r="L71"/>
    </row>
    <row r="72" s="77" customFormat="true" ht="30" customHeight="true" spans="1:12">
      <c r="A72"/>
      <c r="B72"/>
      <c r="C72"/>
      <c r="D72"/>
      <c r="E72"/>
      <c r="F72"/>
      <c r="G72"/>
      <c r="H72"/>
      <c r="I72"/>
      <c r="J72"/>
      <c r="K72"/>
      <c r="L72"/>
    </row>
    <row r="73" s="77" customFormat="true" ht="30" customHeight="true" spans="1:12">
      <c r="A73"/>
      <c r="B73"/>
      <c r="C73"/>
      <c r="D73"/>
      <c r="E73"/>
      <c r="F73"/>
      <c r="G73"/>
      <c r="H73"/>
      <c r="I73"/>
      <c r="J73"/>
      <c r="K73"/>
      <c r="L73"/>
    </row>
    <row r="74" s="77" customFormat="true" ht="30" customHeight="true" spans="1:12">
      <c r="A74"/>
      <c r="B74"/>
      <c r="C74"/>
      <c r="D74"/>
      <c r="E74"/>
      <c r="F74"/>
      <c r="G74"/>
      <c r="H74"/>
      <c r="I74"/>
      <c r="J74"/>
      <c r="K74"/>
      <c r="L74"/>
    </row>
    <row r="75" s="77" customFormat="true" ht="30" customHeight="true" spans="1:12">
      <c r="A75"/>
      <c r="B75"/>
      <c r="C75"/>
      <c r="D75"/>
      <c r="E75"/>
      <c r="F75"/>
      <c r="G75"/>
      <c r="H75"/>
      <c r="I75"/>
      <c r="J75"/>
      <c r="K75"/>
      <c r="L75"/>
    </row>
    <row r="76" s="77" customFormat="true" ht="30" customHeight="true" spans="1:12">
      <c r="A76"/>
      <c r="B76"/>
      <c r="C76"/>
      <c r="D76"/>
      <c r="E76"/>
      <c r="F76"/>
      <c r="G76"/>
      <c r="H76"/>
      <c r="I76"/>
      <c r="J76"/>
      <c r="K76"/>
      <c r="L76"/>
    </row>
    <row r="77" s="77" customFormat="true" ht="30" customHeight="true" spans="1:12">
      <c r="A77"/>
      <c r="B77"/>
      <c r="C77"/>
      <c r="D77"/>
      <c r="E77"/>
      <c r="F77"/>
      <c r="G77"/>
      <c r="H77"/>
      <c r="I77"/>
      <c r="J77"/>
      <c r="K77"/>
      <c r="L77"/>
    </row>
    <row r="78" s="77" customFormat="true" ht="30" customHeight="true" spans="1:12">
      <c r="A78"/>
      <c r="B78"/>
      <c r="C78"/>
      <c r="D78"/>
      <c r="E78"/>
      <c r="F78"/>
      <c r="G78"/>
      <c r="H78"/>
      <c r="I78"/>
      <c r="J78"/>
      <c r="K78"/>
      <c r="L78"/>
    </row>
    <row r="79" s="77" customFormat="true" ht="30" customHeight="true" spans="1:12">
      <c r="A79"/>
      <c r="B79"/>
      <c r="C79"/>
      <c r="D79"/>
      <c r="E79"/>
      <c r="F79"/>
      <c r="G79"/>
      <c r="H79"/>
      <c r="I79"/>
      <c r="J79"/>
      <c r="K79"/>
      <c r="L79"/>
    </row>
    <row r="80" s="77" customFormat="true" ht="30" customHeight="true" spans="1:12">
      <c r="A80"/>
      <c r="B80"/>
      <c r="C80"/>
      <c r="D80"/>
      <c r="E80"/>
      <c r="F80"/>
      <c r="G80"/>
      <c r="H80"/>
      <c r="I80"/>
      <c r="J80"/>
      <c r="K80"/>
      <c r="L80"/>
    </row>
    <row r="81" s="77" customFormat="true" ht="30" customHeight="true" spans="1:12">
      <c r="A81"/>
      <c r="B81"/>
      <c r="C81"/>
      <c r="D81"/>
      <c r="E81"/>
      <c r="F81"/>
      <c r="G81"/>
      <c r="H81"/>
      <c r="I81"/>
      <c r="J81"/>
      <c r="K81"/>
      <c r="L81"/>
    </row>
    <row r="82" s="77" customFormat="true" ht="30" customHeight="true" spans="1:12">
      <c r="A82"/>
      <c r="B82"/>
      <c r="C82"/>
      <c r="D82"/>
      <c r="E82"/>
      <c r="F82"/>
      <c r="G82"/>
      <c r="H82"/>
      <c r="I82"/>
      <c r="J82"/>
      <c r="K82"/>
      <c r="L82"/>
    </row>
    <row r="83" s="77" customFormat="true" ht="30" customHeight="true" spans="1:12">
      <c r="A83"/>
      <c r="B83"/>
      <c r="C83"/>
      <c r="D83"/>
      <c r="E83"/>
      <c r="F83"/>
      <c r="G83"/>
      <c r="H83"/>
      <c r="I83"/>
      <c r="J83"/>
      <c r="K83"/>
      <c r="L83"/>
    </row>
    <row r="84" s="77" customFormat="true" ht="30" customHeight="true" spans="1:12">
      <c r="A84"/>
      <c r="B84"/>
      <c r="C84"/>
      <c r="D84"/>
      <c r="E84"/>
      <c r="F84"/>
      <c r="G84"/>
      <c r="H84"/>
      <c r="I84"/>
      <c r="J84"/>
      <c r="K84"/>
      <c r="L84"/>
    </row>
    <row r="85" s="77" customFormat="true" ht="30" customHeight="true" spans="1:12">
      <c r="A85"/>
      <c r="B85"/>
      <c r="C85"/>
      <c r="D85"/>
      <c r="E85"/>
      <c r="F85"/>
      <c r="G85"/>
      <c r="H85"/>
      <c r="I85"/>
      <c r="J85"/>
      <c r="K85"/>
      <c r="L85"/>
    </row>
    <row r="86" s="77" customFormat="true" ht="30" customHeight="true" spans="1:12">
      <c r="A86"/>
      <c r="B86"/>
      <c r="C86"/>
      <c r="D86"/>
      <c r="E86"/>
      <c r="F86"/>
      <c r="G86"/>
      <c r="H86"/>
      <c r="I86"/>
      <c r="J86"/>
      <c r="K86"/>
      <c r="L86"/>
    </row>
    <row r="87" s="77" customFormat="true" ht="30" customHeight="true" spans="1:12">
      <c r="A87"/>
      <c r="B87"/>
      <c r="C87"/>
      <c r="D87"/>
      <c r="E87"/>
      <c r="F87"/>
      <c r="G87"/>
      <c r="H87"/>
      <c r="I87"/>
      <c r="J87"/>
      <c r="K87"/>
      <c r="L87"/>
    </row>
    <row r="88" s="77" customFormat="true" ht="30" customHeight="true" spans="1:12">
      <c r="A88"/>
      <c r="B88"/>
      <c r="C88"/>
      <c r="D88"/>
      <c r="E88"/>
      <c r="F88"/>
      <c r="G88"/>
      <c r="H88"/>
      <c r="I88"/>
      <c r="J88"/>
      <c r="K88"/>
      <c r="L88"/>
    </row>
    <row r="89" s="77" customFormat="true" ht="30" customHeight="true" spans="1:12">
      <c r="A89"/>
      <c r="B89"/>
      <c r="C89"/>
      <c r="D89"/>
      <c r="E89"/>
      <c r="F89"/>
      <c r="G89"/>
      <c r="H89"/>
      <c r="I89"/>
      <c r="J89"/>
      <c r="K89"/>
      <c r="L89"/>
    </row>
    <row r="90" s="77" customFormat="true" ht="30" customHeight="true" spans="1:12">
      <c r="A90"/>
      <c r="B90"/>
      <c r="C90"/>
      <c r="D90"/>
      <c r="E90"/>
      <c r="F90"/>
      <c r="G90"/>
      <c r="H90"/>
      <c r="I90"/>
      <c r="J90"/>
      <c r="K90"/>
      <c r="L90"/>
    </row>
    <row r="91" s="77" customFormat="true" ht="30" customHeight="true" spans="1:12">
      <c r="A91"/>
      <c r="B91"/>
      <c r="C91"/>
      <c r="D91"/>
      <c r="E91"/>
      <c r="F91"/>
      <c r="G91"/>
      <c r="H91"/>
      <c r="I91"/>
      <c r="J91"/>
      <c r="K91"/>
      <c r="L91"/>
    </row>
    <row r="92" s="77" customFormat="true" ht="30" customHeight="true" spans="1:12">
      <c r="A92"/>
      <c r="B92"/>
      <c r="C92"/>
      <c r="D92"/>
      <c r="E92"/>
      <c r="F92"/>
      <c r="G92"/>
      <c r="H92"/>
      <c r="I92"/>
      <c r="J92"/>
      <c r="K92"/>
      <c r="L92"/>
    </row>
    <row r="93" s="77" customFormat="true" ht="30" customHeight="true" spans="1:12">
      <c r="A93"/>
      <c r="B93"/>
      <c r="C93"/>
      <c r="D93"/>
      <c r="E93"/>
      <c r="F93"/>
      <c r="G93"/>
      <c r="H93"/>
      <c r="I93"/>
      <c r="J93"/>
      <c r="K93"/>
      <c r="L93"/>
    </row>
    <row r="94" s="77" customFormat="true" ht="30" customHeight="true" spans="1:12">
      <c r="A94"/>
      <c r="B94"/>
      <c r="C94"/>
      <c r="D94"/>
      <c r="E94"/>
      <c r="F94"/>
      <c r="G94"/>
      <c r="H94"/>
      <c r="I94"/>
      <c r="J94"/>
      <c r="K94"/>
      <c r="L94"/>
    </row>
    <row r="95" s="77" customFormat="true" ht="30" customHeight="true" spans="1:12">
      <c r="A95"/>
      <c r="B95"/>
      <c r="C95"/>
      <c r="D95"/>
      <c r="E95"/>
      <c r="F95"/>
      <c r="G95"/>
      <c r="H95"/>
      <c r="I95"/>
      <c r="J95"/>
      <c r="K95"/>
      <c r="L95"/>
    </row>
    <row r="96" ht="30" customHeight="true" spans="1:12">
      <c r="A96"/>
      <c r="B96"/>
      <c r="C96"/>
      <c r="D96"/>
      <c r="E96"/>
      <c r="F96"/>
      <c r="G96"/>
      <c r="H96"/>
      <c r="I96"/>
      <c r="J96"/>
      <c r="K96"/>
      <c r="L96"/>
    </row>
    <row r="97" ht="30" customHeight="true" spans="1:12">
      <c r="A97"/>
      <c r="B97"/>
      <c r="C97"/>
      <c r="D97"/>
      <c r="E97"/>
      <c r="F97"/>
      <c r="G97"/>
      <c r="H97"/>
      <c r="I97"/>
      <c r="J97"/>
      <c r="K97"/>
      <c r="L97"/>
    </row>
    <row r="98" ht="30" customHeight="true" spans="1:12">
      <c r="A98"/>
      <c r="B98"/>
      <c r="C98"/>
      <c r="D98"/>
      <c r="E98"/>
      <c r="F98"/>
      <c r="G98"/>
      <c r="H98"/>
      <c r="I98"/>
      <c r="J98"/>
      <c r="K98"/>
      <c r="L98"/>
    </row>
    <row r="99" ht="30" customHeight="true" spans="1:12">
      <c r="A99"/>
      <c r="B99"/>
      <c r="C99"/>
      <c r="D99"/>
      <c r="E99"/>
      <c r="F99"/>
      <c r="G99"/>
      <c r="H99"/>
      <c r="I99"/>
      <c r="J99"/>
      <c r="K99"/>
      <c r="L99"/>
    </row>
    <row r="100" ht="30" customHeight="true" spans="1:12">
      <c r="A100"/>
      <c r="B100"/>
      <c r="C100"/>
      <c r="D100"/>
      <c r="E100"/>
      <c r="F100"/>
      <c r="G100"/>
      <c r="H100"/>
      <c r="I100"/>
      <c r="J100"/>
      <c r="K100"/>
      <c r="L100"/>
    </row>
    <row r="101" ht="30" customHeight="true" spans="1:12">
      <c r="A101"/>
      <c r="B101"/>
      <c r="C101"/>
      <c r="D101"/>
      <c r="E101"/>
      <c r="F101"/>
      <c r="G101"/>
      <c r="H101"/>
      <c r="I101"/>
      <c r="J101"/>
      <c r="K101"/>
      <c r="L101"/>
    </row>
    <row r="102" ht="30" customHeight="true" spans="1:12">
      <c r="A102"/>
      <c r="B102"/>
      <c r="C102"/>
      <c r="D102"/>
      <c r="E102"/>
      <c r="F102"/>
      <c r="G102"/>
      <c r="H102"/>
      <c r="I102"/>
      <c r="J102"/>
      <c r="K102"/>
      <c r="L102"/>
    </row>
    <row r="103" ht="30" customHeight="true" spans="1:12">
      <c r="A103"/>
      <c r="B103"/>
      <c r="C103"/>
      <c r="D103"/>
      <c r="E103"/>
      <c r="F103"/>
      <c r="G103"/>
      <c r="H103"/>
      <c r="I103"/>
      <c r="J103"/>
      <c r="K103"/>
      <c r="L103"/>
    </row>
    <row r="104" ht="30" customHeight="true" spans="1:12">
      <c r="A104"/>
      <c r="B104"/>
      <c r="C104"/>
      <c r="D104"/>
      <c r="E104"/>
      <c r="F104"/>
      <c r="G104"/>
      <c r="H104"/>
      <c r="I104"/>
      <c r="J104"/>
      <c r="K104"/>
      <c r="L104"/>
    </row>
    <row r="105" ht="30" customHeight="true" spans="1:12">
      <c r="A105"/>
      <c r="B105"/>
      <c r="C105"/>
      <c r="D105"/>
      <c r="E105"/>
      <c r="F105"/>
      <c r="G105"/>
      <c r="H105"/>
      <c r="I105"/>
      <c r="J105"/>
      <c r="K105"/>
      <c r="L105"/>
    </row>
    <row r="106" ht="30" customHeight="true" spans="1:12">
      <c r="A106"/>
      <c r="B106"/>
      <c r="C106"/>
      <c r="D106"/>
      <c r="E106"/>
      <c r="F106"/>
      <c r="G106"/>
      <c r="H106"/>
      <c r="I106"/>
      <c r="J106"/>
      <c r="K106"/>
      <c r="L106"/>
    </row>
    <row r="107" ht="30" customHeight="true" spans="1:12">
      <c r="A107"/>
      <c r="B107"/>
      <c r="C107"/>
      <c r="D107"/>
      <c r="E107"/>
      <c r="F107"/>
      <c r="G107"/>
      <c r="H107"/>
      <c r="I107"/>
      <c r="J107"/>
      <c r="K107"/>
      <c r="L107"/>
    </row>
    <row r="108" ht="30" customHeight="true" spans="1:12">
      <c r="A108"/>
      <c r="B108"/>
      <c r="C108"/>
      <c r="D108"/>
      <c r="E108"/>
      <c r="F108"/>
      <c r="G108"/>
      <c r="H108"/>
      <c r="I108"/>
      <c r="J108"/>
      <c r="K108"/>
      <c r="L108"/>
    </row>
    <row r="109" ht="30" customHeight="true" spans="1:12">
      <c r="A109"/>
      <c r="B109"/>
      <c r="C109"/>
      <c r="D109"/>
      <c r="E109"/>
      <c r="F109"/>
      <c r="G109"/>
      <c r="H109"/>
      <c r="I109"/>
      <c r="J109"/>
      <c r="K109"/>
      <c r="L109"/>
    </row>
    <row r="110" ht="30" customHeight="true" spans="1:12">
      <c r="A110"/>
      <c r="B110"/>
      <c r="C110"/>
      <c r="D110"/>
      <c r="E110"/>
      <c r="F110"/>
      <c r="G110"/>
      <c r="H110"/>
      <c r="I110"/>
      <c r="J110"/>
      <c r="K110"/>
      <c r="L110"/>
    </row>
    <row r="111" ht="30" customHeight="true" spans="1:12">
      <c r="A111"/>
      <c r="B111"/>
      <c r="C111"/>
      <c r="D111"/>
      <c r="E111"/>
      <c r="F111"/>
      <c r="G111"/>
      <c r="H111"/>
      <c r="I111"/>
      <c r="J111"/>
      <c r="K111"/>
      <c r="L111"/>
    </row>
    <row r="112" ht="30" customHeight="true" spans="1:12">
      <c r="A112"/>
      <c r="B112"/>
      <c r="C112"/>
      <c r="D112"/>
      <c r="E112"/>
      <c r="F112"/>
      <c r="G112"/>
      <c r="H112"/>
      <c r="I112"/>
      <c r="J112"/>
      <c r="K112"/>
      <c r="L112"/>
    </row>
    <row r="113" ht="30" customHeight="true" spans="1:12">
      <c r="A113"/>
      <c r="B113"/>
      <c r="C113"/>
      <c r="D113"/>
      <c r="E113"/>
      <c r="F113"/>
      <c r="G113"/>
      <c r="H113"/>
      <c r="I113"/>
      <c r="J113"/>
      <c r="K113"/>
      <c r="L113"/>
    </row>
    <row r="114" ht="30" customHeight="true" spans="1:12">
      <c r="A114"/>
      <c r="B114"/>
      <c r="C114"/>
      <c r="D114"/>
      <c r="E114"/>
      <c r="F114"/>
      <c r="G114"/>
      <c r="H114"/>
      <c r="I114"/>
      <c r="J114"/>
      <c r="K114"/>
      <c r="L114"/>
    </row>
    <row r="115" ht="30" customHeight="true" spans="1:12">
      <c r="A115"/>
      <c r="B115"/>
      <c r="C115"/>
      <c r="D115"/>
      <c r="E115"/>
      <c r="F115"/>
      <c r="G115"/>
      <c r="H115"/>
      <c r="I115"/>
      <c r="J115"/>
      <c r="K115"/>
      <c r="L115"/>
    </row>
    <row r="116" ht="30" customHeight="true" spans="1:12">
      <c r="A116"/>
      <c r="B116"/>
      <c r="C116"/>
      <c r="D116"/>
      <c r="E116"/>
      <c r="F116"/>
      <c r="G116"/>
      <c r="H116"/>
      <c r="I116"/>
      <c r="J116"/>
      <c r="K116"/>
      <c r="L116"/>
    </row>
    <row r="117" ht="30" customHeight="true" spans="1:12">
      <c r="A117"/>
      <c r="B117"/>
      <c r="C117"/>
      <c r="D117"/>
      <c r="E117"/>
      <c r="F117"/>
      <c r="G117"/>
      <c r="H117"/>
      <c r="I117"/>
      <c r="J117"/>
      <c r="K117"/>
      <c r="L117"/>
    </row>
    <row r="118" ht="30" customHeight="true" spans="1:12">
      <c r="A118"/>
      <c r="B118"/>
      <c r="C118"/>
      <c r="D118"/>
      <c r="E118"/>
      <c r="F118"/>
      <c r="G118"/>
      <c r="H118"/>
      <c r="I118"/>
      <c r="J118"/>
      <c r="K118"/>
      <c r="L118"/>
    </row>
    <row r="119" ht="30" customHeight="true" spans="1:12">
      <c r="A119"/>
      <c r="B119"/>
      <c r="C119"/>
      <c r="D119"/>
      <c r="E119"/>
      <c r="F119"/>
      <c r="G119"/>
      <c r="H119"/>
      <c r="I119"/>
      <c r="J119"/>
      <c r="K119"/>
      <c r="L119"/>
    </row>
    <row r="120" ht="30" customHeight="true" spans="1:12">
      <c r="A120"/>
      <c r="B120"/>
      <c r="C120"/>
      <c r="D120"/>
      <c r="E120"/>
      <c r="F120"/>
      <c r="G120"/>
      <c r="H120"/>
      <c r="I120"/>
      <c r="J120"/>
      <c r="K120"/>
      <c r="L120"/>
    </row>
    <row r="121" ht="30" customHeight="true" spans="1:12">
      <c r="A121"/>
      <c r="B121"/>
      <c r="C121"/>
      <c r="D121"/>
      <c r="E121"/>
      <c r="F121"/>
      <c r="G121"/>
      <c r="H121"/>
      <c r="I121"/>
      <c r="J121"/>
      <c r="K121"/>
      <c r="L121"/>
    </row>
    <row r="122" ht="30" customHeight="true" spans="1:12">
      <c r="A122"/>
      <c r="B122"/>
      <c r="C122"/>
      <c r="D122"/>
      <c r="E122"/>
      <c r="F122"/>
      <c r="G122"/>
      <c r="H122"/>
      <c r="I122"/>
      <c r="J122"/>
      <c r="K122"/>
      <c r="L122"/>
    </row>
    <row r="123" ht="30" customHeight="true" spans="1:12">
      <c r="A123"/>
      <c r="B123"/>
      <c r="C123"/>
      <c r="D123"/>
      <c r="E123"/>
      <c r="F123"/>
      <c r="G123"/>
      <c r="H123"/>
      <c r="I123"/>
      <c r="J123"/>
      <c r="K123"/>
      <c r="L123"/>
    </row>
    <row r="124" ht="13.5" spans="1:12">
      <c r="A124"/>
      <c r="B124"/>
      <c r="C124"/>
      <c r="D124"/>
      <c r="E124"/>
      <c r="F124"/>
      <c r="G124"/>
      <c r="H124"/>
      <c r="I124"/>
      <c r="J124"/>
      <c r="K124"/>
      <c r="L124"/>
    </row>
    <row r="125" ht="13.5" spans="1:12">
      <c r="A125"/>
      <c r="B125"/>
      <c r="C125"/>
      <c r="D125"/>
      <c r="E125"/>
      <c r="F125"/>
      <c r="G125"/>
      <c r="H125"/>
      <c r="I125"/>
      <c r="J125"/>
      <c r="K125"/>
      <c r="L125"/>
    </row>
    <row r="126" ht="13.5" spans="1:12">
      <c r="A126"/>
      <c r="B126"/>
      <c r="C126"/>
      <c r="D126"/>
      <c r="E126"/>
      <c r="F126"/>
      <c r="G126"/>
      <c r="H126"/>
      <c r="I126"/>
      <c r="J126"/>
      <c r="K126"/>
      <c r="L126"/>
    </row>
    <row r="127" ht="13.5" spans="1:12">
      <c r="A127"/>
      <c r="B127"/>
      <c r="C127"/>
      <c r="D127"/>
      <c r="E127"/>
      <c r="F127"/>
      <c r="G127"/>
      <c r="H127"/>
      <c r="I127"/>
      <c r="J127"/>
      <c r="K127"/>
      <c r="L127"/>
    </row>
    <row r="128" ht="13.5" spans="1:12">
      <c r="A128"/>
      <c r="B128"/>
      <c r="C128"/>
      <c r="D128"/>
      <c r="E128"/>
      <c r="F128"/>
      <c r="G128"/>
      <c r="H128"/>
      <c r="I128"/>
      <c r="J128"/>
      <c r="K128"/>
      <c r="L128"/>
    </row>
    <row r="129" ht="13.5" spans="1:12">
      <c r="A129"/>
      <c r="B129"/>
      <c r="C129"/>
      <c r="D129"/>
      <c r="E129"/>
      <c r="F129"/>
      <c r="G129"/>
      <c r="H129"/>
      <c r="I129"/>
      <c r="J129"/>
      <c r="K129"/>
      <c r="L129"/>
    </row>
    <row r="130" ht="13.5" spans="1:12">
      <c r="A130"/>
      <c r="B130"/>
      <c r="C130"/>
      <c r="D130"/>
      <c r="E130"/>
      <c r="F130"/>
      <c r="G130"/>
      <c r="H130"/>
      <c r="I130"/>
      <c r="J130"/>
      <c r="K130"/>
      <c r="L130"/>
    </row>
    <row r="131" ht="13.5" spans="1:12">
      <c r="A131"/>
      <c r="B131"/>
      <c r="C131"/>
      <c r="D131"/>
      <c r="E131"/>
      <c r="F131"/>
      <c r="G131"/>
      <c r="H131"/>
      <c r="I131"/>
      <c r="J131"/>
      <c r="K131"/>
      <c r="L131"/>
    </row>
    <row r="132" ht="13.5" spans="1:12">
      <c r="A132"/>
      <c r="B132"/>
      <c r="C132"/>
      <c r="D132"/>
      <c r="E132"/>
      <c r="F132"/>
      <c r="G132"/>
      <c r="H132"/>
      <c r="I132"/>
      <c r="J132"/>
      <c r="K132"/>
      <c r="L132"/>
    </row>
    <row r="133" ht="13.5" spans="1:12">
      <c r="A133"/>
      <c r="B133"/>
      <c r="C133"/>
      <c r="D133"/>
      <c r="E133"/>
      <c r="F133"/>
      <c r="G133"/>
      <c r="H133"/>
      <c r="I133"/>
      <c r="J133"/>
      <c r="K133"/>
      <c r="L133"/>
    </row>
    <row r="134" ht="13.5" spans="1:12">
      <c r="A134"/>
      <c r="B134"/>
      <c r="C134"/>
      <c r="D134"/>
      <c r="E134"/>
      <c r="F134"/>
      <c r="G134"/>
      <c r="H134"/>
      <c r="I134"/>
      <c r="J134"/>
      <c r="K134"/>
      <c r="L134"/>
    </row>
    <row r="135" ht="13.5" spans="1:12">
      <c r="A135"/>
      <c r="B135"/>
      <c r="C135"/>
      <c r="D135"/>
      <c r="E135"/>
      <c r="F135"/>
      <c r="G135"/>
      <c r="H135"/>
      <c r="I135"/>
      <c r="J135"/>
      <c r="K135"/>
      <c r="L135"/>
    </row>
    <row r="136" ht="13.5" spans="1:12">
      <c r="A136"/>
      <c r="B136"/>
      <c r="C136"/>
      <c r="D136"/>
      <c r="E136"/>
      <c r="F136"/>
      <c r="G136"/>
      <c r="H136"/>
      <c r="I136"/>
      <c r="J136"/>
      <c r="K136"/>
      <c r="L136"/>
    </row>
    <row r="137" ht="13.5" spans="1:12">
      <c r="A137"/>
      <c r="B137"/>
      <c r="C137"/>
      <c r="D137"/>
      <c r="E137"/>
      <c r="F137"/>
      <c r="G137"/>
      <c r="H137"/>
      <c r="I137"/>
      <c r="J137"/>
      <c r="K137"/>
      <c r="L137"/>
    </row>
    <row r="138" ht="13.5" spans="1:12">
      <c r="A138"/>
      <c r="B138"/>
      <c r="C138"/>
      <c r="D138"/>
      <c r="E138"/>
      <c r="F138"/>
      <c r="G138"/>
      <c r="H138"/>
      <c r="I138"/>
      <c r="J138"/>
      <c r="K138"/>
      <c r="L138"/>
    </row>
    <row r="139" ht="13.5" spans="1:12">
      <c r="A139"/>
      <c r="B139"/>
      <c r="C139"/>
      <c r="D139"/>
      <c r="E139"/>
      <c r="F139"/>
      <c r="G139"/>
      <c r="H139"/>
      <c r="I139"/>
      <c r="J139"/>
      <c r="K139"/>
      <c r="L139"/>
    </row>
    <row r="140" ht="13.5" spans="1:12">
      <c r="A140"/>
      <c r="B140"/>
      <c r="C140"/>
      <c r="D140"/>
      <c r="E140"/>
      <c r="F140"/>
      <c r="G140"/>
      <c r="H140"/>
      <c r="I140"/>
      <c r="J140"/>
      <c r="K140"/>
      <c r="L140"/>
    </row>
    <row r="141" ht="13.5" spans="1:12">
      <c r="A141"/>
      <c r="B141"/>
      <c r="C141"/>
      <c r="D141"/>
      <c r="E141"/>
      <c r="F141"/>
      <c r="G141"/>
      <c r="H141"/>
      <c r="I141"/>
      <c r="J141"/>
      <c r="K141"/>
      <c r="L141"/>
    </row>
    <row r="142" ht="13.5" spans="1:12">
      <c r="A142"/>
      <c r="B142"/>
      <c r="C142"/>
      <c r="D142"/>
      <c r="E142"/>
      <c r="F142"/>
      <c r="G142"/>
      <c r="H142"/>
      <c r="I142"/>
      <c r="J142"/>
      <c r="K142"/>
      <c r="L142"/>
    </row>
    <row r="143" ht="13.5" spans="1:12">
      <c r="A143"/>
      <c r="B143"/>
      <c r="C143"/>
      <c r="D143"/>
      <c r="E143"/>
      <c r="F143"/>
      <c r="G143"/>
      <c r="H143"/>
      <c r="I143"/>
      <c r="J143"/>
      <c r="K143"/>
      <c r="L143"/>
    </row>
    <row r="144" ht="13.5" spans="1:12">
      <c r="A144"/>
      <c r="B144"/>
      <c r="C144"/>
      <c r="D144"/>
      <c r="E144"/>
      <c r="F144"/>
      <c r="G144"/>
      <c r="H144"/>
      <c r="I144"/>
      <c r="J144"/>
      <c r="K144"/>
      <c r="L144"/>
    </row>
    <row r="145" ht="13.5" spans="1:12">
      <c r="A145"/>
      <c r="B145"/>
      <c r="C145"/>
      <c r="D145"/>
      <c r="E145"/>
      <c r="F145"/>
      <c r="G145"/>
      <c r="H145"/>
      <c r="I145"/>
      <c r="J145"/>
      <c r="K145"/>
      <c r="L145"/>
    </row>
    <row r="146" ht="13.5" spans="1:12">
      <c r="A146"/>
      <c r="B146"/>
      <c r="C146"/>
      <c r="D146"/>
      <c r="E146"/>
      <c r="F146"/>
      <c r="G146"/>
      <c r="H146"/>
      <c r="I146"/>
      <c r="J146"/>
      <c r="K146"/>
      <c r="L146"/>
    </row>
    <row r="147" ht="13.5" spans="1:12">
      <c r="A147"/>
      <c r="B147"/>
      <c r="C147"/>
      <c r="D147"/>
      <c r="E147"/>
      <c r="F147"/>
      <c r="G147"/>
      <c r="H147"/>
      <c r="I147"/>
      <c r="J147"/>
      <c r="K147"/>
      <c r="L147"/>
    </row>
    <row r="148" ht="13.5" spans="1:12">
      <c r="A148"/>
      <c r="B148"/>
      <c r="C148"/>
      <c r="D148"/>
      <c r="E148"/>
      <c r="F148"/>
      <c r="G148"/>
      <c r="H148"/>
      <c r="I148"/>
      <c r="J148"/>
      <c r="K148"/>
      <c r="L148"/>
    </row>
    <row r="149" ht="13.5" spans="1:12">
      <c r="A149"/>
      <c r="B149"/>
      <c r="C149"/>
      <c r="D149"/>
      <c r="E149"/>
      <c r="F149"/>
      <c r="G149"/>
      <c r="H149"/>
      <c r="I149"/>
      <c r="J149"/>
      <c r="K149"/>
      <c r="L149"/>
    </row>
    <row r="150" ht="13.5" spans="1:12">
      <c r="A150"/>
      <c r="B150"/>
      <c r="C150"/>
      <c r="D150"/>
      <c r="E150"/>
      <c r="F150"/>
      <c r="G150"/>
      <c r="H150"/>
      <c r="I150"/>
      <c r="J150"/>
      <c r="K150"/>
      <c r="L150"/>
    </row>
    <row r="151" ht="13.5" spans="1:12">
      <c r="A151"/>
      <c r="B151"/>
      <c r="C151"/>
      <c r="D151"/>
      <c r="E151"/>
      <c r="F151"/>
      <c r="G151"/>
      <c r="H151"/>
      <c r="I151"/>
      <c r="J151"/>
      <c r="K151"/>
      <c r="L151"/>
    </row>
    <row r="152" ht="13.5" spans="1:12">
      <c r="A152"/>
      <c r="B152"/>
      <c r="C152"/>
      <c r="D152"/>
      <c r="E152"/>
      <c r="F152"/>
      <c r="G152"/>
      <c r="H152"/>
      <c r="I152"/>
      <c r="J152"/>
      <c r="K152"/>
      <c r="L152"/>
    </row>
    <row r="153" ht="13.5" spans="1:12">
      <c r="A153"/>
      <c r="B153"/>
      <c r="C153"/>
      <c r="D153"/>
      <c r="E153"/>
      <c r="F153"/>
      <c r="G153"/>
      <c r="H153"/>
      <c r="I153"/>
      <c r="J153"/>
      <c r="K153"/>
      <c r="L153"/>
    </row>
    <row r="154" ht="13.5" spans="1:12">
      <c r="A154"/>
      <c r="B154"/>
      <c r="C154"/>
      <c r="D154"/>
      <c r="E154"/>
      <c r="F154"/>
      <c r="G154"/>
      <c r="H154"/>
      <c r="I154"/>
      <c r="J154"/>
      <c r="K154"/>
      <c r="L154"/>
    </row>
    <row r="155" ht="13.5" spans="1:12">
      <c r="A155"/>
      <c r="B155"/>
      <c r="C155"/>
      <c r="D155"/>
      <c r="E155"/>
      <c r="F155"/>
      <c r="G155"/>
      <c r="H155"/>
      <c r="I155"/>
      <c r="J155"/>
      <c r="K155"/>
      <c r="L155"/>
    </row>
    <row r="156" ht="13.5" spans="1:12">
      <c r="A156"/>
      <c r="B156"/>
      <c r="C156"/>
      <c r="D156"/>
      <c r="E156"/>
      <c r="F156"/>
      <c r="G156"/>
      <c r="H156"/>
      <c r="I156"/>
      <c r="J156"/>
      <c r="K156"/>
      <c r="L156"/>
    </row>
    <row r="157" ht="13.5" spans="1:12">
      <c r="A157"/>
      <c r="B157"/>
      <c r="C157"/>
      <c r="D157"/>
      <c r="E157"/>
      <c r="F157"/>
      <c r="G157"/>
      <c r="H157"/>
      <c r="I157"/>
      <c r="J157"/>
      <c r="K157"/>
      <c r="L157"/>
    </row>
    <row r="158" ht="13.5" spans="1:12">
      <c r="A158"/>
      <c r="B158"/>
      <c r="C158"/>
      <c r="D158"/>
      <c r="E158"/>
      <c r="F158"/>
      <c r="G158"/>
      <c r="H158"/>
      <c r="I158"/>
      <c r="J158"/>
      <c r="K158"/>
      <c r="L158"/>
    </row>
    <row r="159" ht="13.5" spans="1:12">
      <c r="A159"/>
      <c r="B159"/>
      <c r="C159"/>
      <c r="D159"/>
      <c r="E159"/>
      <c r="F159"/>
      <c r="G159"/>
      <c r="H159"/>
      <c r="I159"/>
      <c r="J159"/>
      <c r="K159"/>
      <c r="L159"/>
    </row>
    <row r="160" ht="13.5" spans="1:12">
      <c r="A160"/>
      <c r="B160"/>
      <c r="C160"/>
      <c r="D160"/>
      <c r="E160"/>
      <c r="F160"/>
      <c r="G160"/>
      <c r="H160"/>
      <c r="I160"/>
      <c r="J160"/>
      <c r="K160"/>
      <c r="L160"/>
    </row>
    <row r="161" ht="13.5" spans="1:12">
      <c r="A161"/>
      <c r="B161"/>
      <c r="C161"/>
      <c r="D161"/>
      <c r="E161"/>
      <c r="F161"/>
      <c r="G161"/>
      <c r="H161"/>
      <c r="I161"/>
      <c r="J161"/>
      <c r="K161"/>
      <c r="L161"/>
    </row>
    <row r="162" ht="13.5" spans="1:12">
      <c r="A162"/>
      <c r="B162"/>
      <c r="C162"/>
      <c r="D162"/>
      <c r="E162"/>
      <c r="F162"/>
      <c r="G162"/>
      <c r="H162"/>
      <c r="I162"/>
      <c r="J162"/>
      <c r="K162"/>
      <c r="L162"/>
    </row>
    <row r="163" ht="13.5" spans="1:12">
      <c r="A163"/>
      <c r="B163"/>
      <c r="C163"/>
      <c r="D163"/>
      <c r="E163"/>
      <c r="F163"/>
      <c r="G163"/>
      <c r="H163"/>
      <c r="I163"/>
      <c r="J163"/>
      <c r="K163"/>
      <c r="L163"/>
    </row>
    <row r="164" ht="13.5" spans="1:12">
      <c r="A164"/>
      <c r="B164"/>
      <c r="C164"/>
      <c r="D164"/>
      <c r="E164"/>
      <c r="F164"/>
      <c r="G164"/>
      <c r="H164"/>
      <c r="I164"/>
      <c r="J164"/>
      <c r="K164"/>
      <c r="L164"/>
    </row>
    <row r="165" ht="13.5" spans="1:12">
      <c r="A165"/>
      <c r="B165"/>
      <c r="C165"/>
      <c r="D165"/>
      <c r="E165"/>
      <c r="F165"/>
      <c r="G165"/>
      <c r="H165"/>
      <c r="I165"/>
      <c r="J165"/>
      <c r="K165"/>
      <c r="L165"/>
    </row>
    <row r="166" ht="13.5" spans="1:12">
      <c r="A166"/>
      <c r="B166"/>
      <c r="C166"/>
      <c r="D166"/>
      <c r="E166"/>
      <c r="F166"/>
      <c r="G166"/>
      <c r="H166"/>
      <c r="I166"/>
      <c r="J166"/>
      <c r="K166"/>
      <c r="L166"/>
    </row>
    <row r="167" ht="13.5" spans="1:12">
      <c r="A167"/>
      <c r="B167"/>
      <c r="C167"/>
      <c r="D167"/>
      <c r="E167"/>
      <c r="F167"/>
      <c r="G167"/>
      <c r="H167"/>
      <c r="I167"/>
      <c r="J167"/>
      <c r="K167"/>
      <c r="L167"/>
    </row>
    <row r="168" ht="13.5" spans="1:12">
      <c r="A168"/>
      <c r="B168"/>
      <c r="C168"/>
      <c r="D168"/>
      <c r="E168"/>
      <c r="F168"/>
      <c r="G168"/>
      <c r="H168"/>
      <c r="I168"/>
      <c r="J168"/>
      <c r="K168"/>
      <c r="L168"/>
    </row>
    <row r="169" ht="13.5" spans="1:12">
      <c r="A169"/>
      <c r="B169"/>
      <c r="C169"/>
      <c r="D169"/>
      <c r="E169"/>
      <c r="F169"/>
      <c r="G169"/>
      <c r="H169"/>
      <c r="I169"/>
      <c r="J169"/>
      <c r="K169"/>
      <c r="L169"/>
    </row>
    <row r="170" ht="13.5" spans="1:12">
      <c r="A170"/>
      <c r="B170"/>
      <c r="C170"/>
      <c r="D170"/>
      <c r="E170"/>
      <c r="F170"/>
      <c r="G170"/>
      <c r="H170"/>
      <c r="I170"/>
      <c r="J170"/>
      <c r="K170"/>
      <c r="L170"/>
    </row>
    <row r="171" ht="13.5" spans="1:12">
      <c r="A171"/>
      <c r="B171"/>
      <c r="C171"/>
      <c r="D171"/>
      <c r="E171"/>
      <c r="F171"/>
      <c r="G171"/>
      <c r="H171"/>
      <c r="I171"/>
      <c r="J171"/>
      <c r="K171"/>
      <c r="L171"/>
    </row>
    <row r="172" ht="13.5" spans="1:12">
      <c r="A172"/>
      <c r="B172"/>
      <c r="C172"/>
      <c r="D172"/>
      <c r="E172"/>
      <c r="F172"/>
      <c r="G172"/>
      <c r="H172"/>
      <c r="I172"/>
      <c r="J172"/>
      <c r="K172"/>
      <c r="L172"/>
    </row>
    <row r="173" ht="13.5" spans="1:12">
      <c r="A173"/>
      <c r="B173"/>
      <c r="C173"/>
      <c r="D173"/>
      <c r="E173"/>
      <c r="F173"/>
      <c r="G173"/>
      <c r="H173"/>
      <c r="I173"/>
      <c r="J173"/>
      <c r="K173"/>
      <c r="L173"/>
    </row>
    <row r="174" ht="13.5" spans="1:12">
      <c r="A174"/>
      <c r="B174"/>
      <c r="C174"/>
      <c r="D174"/>
      <c r="E174"/>
      <c r="F174"/>
      <c r="G174"/>
      <c r="H174"/>
      <c r="I174"/>
      <c r="J174"/>
      <c r="K174"/>
      <c r="L174"/>
    </row>
    <row r="175" ht="13.5" spans="1:12">
      <c r="A175"/>
      <c r="B175"/>
      <c r="C175"/>
      <c r="D175"/>
      <c r="E175"/>
      <c r="F175"/>
      <c r="G175"/>
      <c r="H175"/>
      <c r="I175"/>
      <c r="J175"/>
      <c r="K175"/>
      <c r="L175"/>
    </row>
    <row r="176" ht="13.5" spans="1:12">
      <c r="A176"/>
      <c r="B176"/>
      <c r="C176"/>
      <c r="D176"/>
      <c r="E176"/>
      <c r="F176"/>
      <c r="G176"/>
      <c r="H176"/>
      <c r="I176"/>
      <c r="J176"/>
      <c r="K176"/>
      <c r="L176"/>
    </row>
    <row r="177" ht="13.5" spans="1:12">
      <c r="A177"/>
      <c r="B177"/>
      <c r="C177"/>
      <c r="D177"/>
      <c r="E177"/>
      <c r="F177"/>
      <c r="G177"/>
      <c r="H177"/>
      <c r="I177"/>
      <c r="J177"/>
      <c r="K177"/>
      <c r="L177"/>
    </row>
    <row r="178" ht="13.5" spans="1:12">
      <c r="A178"/>
      <c r="B178"/>
      <c r="C178"/>
      <c r="D178"/>
      <c r="E178"/>
      <c r="F178"/>
      <c r="G178"/>
      <c r="H178"/>
      <c r="I178"/>
      <c r="J178"/>
      <c r="K178"/>
      <c r="L178"/>
    </row>
    <row r="179" ht="13.5" spans="1:12">
      <c r="A179"/>
      <c r="B179"/>
      <c r="C179"/>
      <c r="D179"/>
      <c r="E179"/>
      <c r="F179"/>
      <c r="G179"/>
      <c r="H179"/>
      <c r="I179"/>
      <c r="J179"/>
      <c r="K179"/>
      <c r="L179"/>
    </row>
    <row r="180" ht="13.5" spans="1:12">
      <c r="A180"/>
      <c r="B180"/>
      <c r="C180"/>
      <c r="D180"/>
      <c r="E180"/>
      <c r="F180"/>
      <c r="G180"/>
      <c r="H180"/>
      <c r="I180"/>
      <c r="J180"/>
      <c r="K180"/>
      <c r="L180"/>
    </row>
    <row r="181" ht="13.5" spans="1:12">
      <c r="A181"/>
      <c r="B181"/>
      <c r="C181"/>
      <c r="D181"/>
      <c r="E181"/>
      <c r="F181"/>
      <c r="G181"/>
      <c r="H181"/>
      <c r="I181"/>
      <c r="J181"/>
      <c r="K181"/>
      <c r="L181"/>
    </row>
    <row r="182" ht="13.5" spans="1:12">
      <c r="A182"/>
      <c r="B182"/>
      <c r="C182"/>
      <c r="D182"/>
      <c r="E182"/>
      <c r="F182"/>
      <c r="G182"/>
      <c r="H182"/>
      <c r="I182"/>
      <c r="J182"/>
      <c r="K182"/>
      <c r="L182"/>
    </row>
    <row r="183" ht="13.5" spans="1:12">
      <c r="A183"/>
      <c r="B183"/>
      <c r="C183"/>
      <c r="D183"/>
      <c r="E183"/>
      <c r="F183"/>
      <c r="G183"/>
      <c r="H183"/>
      <c r="I183"/>
      <c r="J183"/>
      <c r="K183"/>
      <c r="L183"/>
    </row>
    <row r="184" ht="13.5" spans="1:12">
      <c r="A184"/>
      <c r="B184"/>
      <c r="C184"/>
      <c r="D184"/>
      <c r="E184"/>
      <c r="F184"/>
      <c r="G184"/>
      <c r="H184"/>
      <c r="I184"/>
      <c r="J184"/>
      <c r="K184"/>
      <c r="L184"/>
    </row>
    <row r="185" ht="13.5" spans="1:12">
      <c r="A185"/>
      <c r="B185"/>
      <c r="C185"/>
      <c r="D185"/>
      <c r="E185"/>
      <c r="F185"/>
      <c r="G185"/>
      <c r="H185"/>
      <c r="I185"/>
      <c r="J185"/>
      <c r="K185"/>
      <c r="L185"/>
    </row>
    <row r="186" ht="13.5" spans="1:12">
      <c r="A186"/>
      <c r="B186"/>
      <c r="C186"/>
      <c r="D186"/>
      <c r="E186"/>
      <c r="F186"/>
      <c r="G186"/>
      <c r="H186"/>
      <c r="I186"/>
      <c r="J186"/>
      <c r="K186"/>
      <c r="L186"/>
    </row>
    <row r="187" ht="13.5" spans="1:12">
      <c r="A187"/>
      <c r="B187"/>
      <c r="C187"/>
      <c r="D187"/>
      <c r="E187"/>
      <c r="F187"/>
      <c r="G187"/>
      <c r="H187"/>
      <c r="I187"/>
      <c r="J187"/>
      <c r="K187"/>
      <c r="L187"/>
    </row>
    <row r="188" ht="13.5" spans="1:12">
      <c r="A188"/>
      <c r="B188"/>
      <c r="C188"/>
      <c r="D188"/>
      <c r="E188"/>
      <c r="F188"/>
      <c r="G188"/>
      <c r="H188"/>
      <c r="I188"/>
      <c r="J188"/>
      <c r="K188"/>
      <c r="L188"/>
    </row>
    <row r="189" ht="13.5" spans="1:12">
      <c r="A189"/>
      <c r="B189"/>
      <c r="C189"/>
      <c r="D189"/>
      <c r="E189"/>
      <c r="F189"/>
      <c r="G189"/>
      <c r="H189"/>
      <c r="I189"/>
      <c r="J189"/>
      <c r="K189"/>
      <c r="L189"/>
    </row>
    <row r="190" ht="13.5" spans="1:12">
      <c r="A190"/>
      <c r="B190"/>
      <c r="C190"/>
      <c r="D190"/>
      <c r="E190"/>
      <c r="F190"/>
      <c r="G190"/>
      <c r="H190"/>
      <c r="I190"/>
      <c r="J190"/>
      <c r="K190"/>
      <c r="L190"/>
    </row>
    <row r="191" ht="13.5" spans="1:12">
      <c r="A191"/>
      <c r="B191"/>
      <c r="C191"/>
      <c r="D191"/>
      <c r="E191"/>
      <c r="F191"/>
      <c r="G191"/>
      <c r="H191"/>
      <c r="I191"/>
      <c r="J191"/>
      <c r="K191"/>
      <c r="L191"/>
    </row>
    <row r="192" ht="13.5" spans="1:12">
      <c r="A192"/>
      <c r="B192"/>
      <c r="C192"/>
      <c r="D192"/>
      <c r="E192"/>
      <c r="F192"/>
      <c r="G192"/>
      <c r="H192"/>
      <c r="I192"/>
      <c r="J192"/>
      <c r="K192"/>
      <c r="L192"/>
    </row>
    <row r="193" ht="13.5" spans="1:12">
      <c r="A193"/>
      <c r="B193"/>
      <c r="C193"/>
      <c r="D193"/>
      <c r="E193"/>
      <c r="F193"/>
      <c r="G193"/>
      <c r="H193"/>
      <c r="I193"/>
      <c r="J193"/>
      <c r="K193"/>
      <c r="L193"/>
    </row>
    <row r="194" ht="13.5" spans="1:12">
      <c r="A194"/>
      <c r="B194"/>
      <c r="C194"/>
      <c r="D194"/>
      <c r="E194"/>
      <c r="F194"/>
      <c r="G194"/>
      <c r="H194"/>
      <c r="I194"/>
      <c r="J194"/>
      <c r="K194"/>
      <c r="L194"/>
    </row>
    <row r="195" ht="13.5" spans="1:12">
      <c r="A195"/>
      <c r="B195"/>
      <c r="C195"/>
      <c r="D195"/>
      <c r="E195"/>
      <c r="F195"/>
      <c r="G195"/>
      <c r="H195"/>
      <c r="I195"/>
      <c r="J195"/>
      <c r="K195"/>
      <c r="L195"/>
    </row>
    <row r="196" ht="13.5" spans="1:12">
      <c r="A196"/>
      <c r="B196"/>
      <c r="C196"/>
      <c r="D196"/>
      <c r="E196"/>
      <c r="F196"/>
      <c r="G196"/>
      <c r="H196"/>
      <c r="I196"/>
      <c r="J196"/>
      <c r="K196"/>
      <c r="L196"/>
    </row>
    <row r="197" ht="13.5" spans="1:12">
      <c r="A197"/>
      <c r="B197"/>
      <c r="C197"/>
      <c r="D197"/>
      <c r="E197"/>
      <c r="F197"/>
      <c r="G197"/>
      <c r="H197"/>
      <c r="I197"/>
      <c r="J197"/>
      <c r="K197"/>
      <c r="L197"/>
    </row>
    <row r="198" ht="13.5" spans="1:12">
      <c r="A198"/>
      <c r="B198"/>
      <c r="C198"/>
      <c r="D198"/>
      <c r="E198"/>
      <c r="F198"/>
      <c r="G198"/>
      <c r="H198"/>
      <c r="I198"/>
      <c r="J198"/>
      <c r="K198"/>
      <c r="L198"/>
    </row>
    <row r="199" ht="13.5" spans="1:12">
      <c r="A199"/>
      <c r="B199"/>
      <c r="C199"/>
      <c r="D199"/>
      <c r="E199"/>
      <c r="F199"/>
      <c r="G199"/>
      <c r="H199"/>
      <c r="I199"/>
      <c r="J199"/>
      <c r="K199"/>
      <c r="L199"/>
    </row>
    <row r="200" ht="13.5" spans="1:12">
      <c r="A200"/>
      <c r="B200"/>
      <c r="C200"/>
      <c r="D200"/>
      <c r="E200"/>
      <c r="F200"/>
      <c r="G200"/>
      <c r="H200"/>
      <c r="I200"/>
      <c r="J200"/>
      <c r="K200"/>
      <c r="L200"/>
    </row>
    <row r="201" ht="13.5" spans="1:12">
      <c r="A201"/>
      <c r="B201"/>
      <c r="C201"/>
      <c r="D201"/>
      <c r="E201"/>
      <c r="F201"/>
      <c r="G201"/>
      <c r="H201"/>
      <c r="I201"/>
      <c r="J201"/>
      <c r="K201"/>
      <c r="L201"/>
    </row>
    <row r="202" ht="13.5" spans="1:12">
      <c r="A202"/>
      <c r="B202"/>
      <c r="C202"/>
      <c r="D202"/>
      <c r="E202"/>
      <c r="F202"/>
      <c r="G202"/>
      <c r="H202"/>
      <c r="I202"/>
      <c r="J202"/>
      <c r="K202"/>
      <c r="L202"/>
    </row>
    <row r="203" ht="13.5" spans="1:12">
      <c r="A203"/>
      <c r="B203"/>
      <c r="C203"/>
      <c r="D203"/>
      <c r="E203"/>
      <c r="F203"/>
      <c r="G203"/>
      <c r="H203"/>
      <c r="I203"/>
      <c r="J203"/>
      <c r="K203"/>
      <c r="L203"/>
    </row>
    <row r="204" ht="13.5" spans="1:12">
      <c r="A204"/>
      <c r="B204"/>
      <c r="C204"/>
      <c r="D204"/>
      <c r="E204"/>
      <c r="F204"/>
      <c r="G204"/>
      <c r="H204"/>
      <c r="I204"/>
      <c r="J204"/>
      <c r="K204"/>
      <c r="L204"/>
    </row>
    <row r="205" ht="13.5" spans="1:12">
      <c r="A205"/>
      <c r="B205"/>
      <c r="C205"/>
      <c r="D205"/>
      <c r="E205"/>
      <c r="F205"/>
      <c r="G205"/>
      <c r="H205"/>
      <c r="I205"/>
      <c r="J205"/>
      <c r="K205"/>
      <c r="L205"/>
    </row>
    <row r="206" ht="13.5" spans="1:12">
      <c r="A206"/>
      <c r="B206"/>
      <c r="C206"/>
      <c r="D206"/>
      <c r="E206"/>
      <c r="F206"/>
      <c r="G206"/>
      <c r="H206"/>
      <c r="I206"/>
      <c r="J206"/>
      <c r="K206"/>
      <c r="L206"/>
    </row>
    <row r="207" ht="13.5" spans="1:12">
      <c r="A207"/>
      <c r="B207"/>
      <c r="C207"/>
      <c r="D207"/>
      <c r="E207"/>
      <c r="F207"/>
      <c r="G207"/>
      <c r="H207"/>
      <c r="I207"/>
      <c r="J207"/>
      <c r="K207"/>
      <c r="L207"/>
    </row>
    <row r="208" ht="13.5" spans="1:12">
      <c r="A208"/>
      <c r="B208"/>
      <c r="C208"/>
      <c r="D208"/>
      <c r="E208"/>
      <c r="F208"/>
      <c r="G208"/>
      <c r="H208"/>
      <c r="I208"/>
      <c r="J208"/>
      <c r="K208"/>
      <c r="L208"/>
    </row>
    <row r="209" ht="13.5" spans="1:12">
      <c r="A209"/>
      <c r="B209"/>
      <c r="C209"/>
      <c r="D209"/>
      <c r="E209"/>
      <c r="F209"/>
      <c r="G209"/>
      <c r="H209"/>
      <c r="I209"/>
      <c r="J209"/>
      <c r="K209"/>
      <c r="L209"/>
    </row>
    <row r="210" ht="13.5" spans="1:12">
      <c r="A210"/>
      <c r="B210"/>
      <c r="C210"/>
      <c r="D210"/>
      <c r="E210"/>
      <c r="F210"/>
      <c r="G210"/>
      <c r="H210"/>
      <c r="I210"/>
      <c r="J210"/>
      <c r="K210"/>
      <c r="L210"/>
    </row>
    <row r="211" ht="13.5" spans="1:12">
      <c r="A211"/>
      <c r="B211"/>
      <c r="C211"/>
      <c r="D211"/>
      <c r="E211"/>
      <c r="F211"/>
      <c r="G211"/>
      <c r="H211"/>
      <c r="I211"/>
      <c r="J211"/>
      <c r="K211"/>
      <c r="L211"/>
    </row>
    <row r="212" ht="13.5" spans="1:12">
      <c r="A212"/>
      <c r="B212"/>
      <c r="C212"/>
      <c r="D212"/>
      <c r="E212"/>
      <c r="F212"/>
      <c r="G212"/>
      <c r="H212"/>
      <c r="I212"/>
      <c r="J212"/>
      <c r="K212"/>
      <c r="L212"/>
    </row>
    <row r="213" ht="13.5" spans="1:12">
      <c r="A213"/>
      <c r="B213"/>
      <c r="C213"/>
      <c r="D213"/>
      <c r="E213"/>
      <c r="F213"/>
      <c r="G213"/>
      <c r="H213"/>
      <c r="I213"/>
      <c r="J213"/>
      <c r="K213"/>
      <c r="L213"/>
    </row>
    <row r="214" ht="13.5" spans="1:12">
      <c r="A214"/>
      <c r="B214"/>
      <c r="C214"/>
      <c r="D214"/>
      <c r="E214"/>
      <c r="F214"/>
      <c r="G214"/>
      <c r="H214"/>
      <c r="I214"/>
      <c r="J214"/>
      <c r="K214"/>
      <c r="L214"/>
    </row>
    <row r="215" ht="13.5" spans="1:12">
      <c r="A215"/>
      <c r="B215"/>
      <c r="C215"/>
      <c r="D215"/>
      <c r="E215"/>
      <c r="F215"/>
      <c r="G215"/>
      <c r="H215"/>
      <c r="I215"/>
      <c r="J215"/>
      <c r="K215"/>
      <c r="L215"/>
    </row>
    <row r="216" ht="13.5" spans="1:12">
      <c r="A216"/>
      <c r="B216"/>
      <c r="C216"/>
      <c r="D216"/>
      <c r="E216"/>
      <c r="F216"/>
      <c r="G216"/>
      <c r="H216"/>
      <c r="I216"/>
      <c r="J216"/>
      <c r="K216"/>
      <c r="L216"/>
    </row>
    <row r="217" ht="13.5" spans="1:12">
      <c r="A217"/>
      <c r="B217"/>
      <c r="C217"/>
      <c r="D217"/>
      <c r="E217"/>
      <c r="F217"/>
      <c r="G217"/>
      <c r="H217"/>
      <c r="I217"/>
      <c r="J217"/>
      <c r="K217"/>
      <c r="L217"/>
    </row>
    <row r="218" ht="13.5" spans="1:12">
      <c r="A218"/>
      <c r="B218"/>
      <c r="C218"/>
      <c r="D218"/>
      <c r="E218"/>
      <c r="F218"/>
      <c r="G218"/>
      <c r="H218"/>
      <c r="I218"/>
      <c r="J218"/>
      <c r="K218"/>
      <c r="L218"/>
    </row>
    <row r="219" ht="13.5" spans="1:12">
      <c r="A219"/>
      <c r="B219"/>
      <c r="C219"/>
      <c r="D219"/>
      <c r="E219"/>
      <c r="F219"/>
      <c r="G219"/>
      <c r="H219"/>
      <c r="I219"/>
      <c r="J219"/>
      <c r="K219"/>
      <c r="L219"/>
    </row>
    <row r="220" ht="13.5" spans="1:12">
      <c r="A220"/>
      <c r="B220"/>
      <c r="C220"/>
      <c r="D220"/>
      <c r="E220"/>
      <c r="F220"/>
      <c r="G220"/>
      <c r="H220"/>
      <c r="I220"/>
      <c r="J220"/>
      <c r="K220"/>
      <c r="L220"/>
    </row>
    <row r="221" ht="13.5" spans="1:12">
      <c r="A221"/>
      <c r="B221"/>
      <c r="C221"/>
      <c r="D221"/>
      <c r="E221"/>
      <c r="F221"/>
      <c r="G221"/>
      <c r="H221"/>
      <c r="I221"/>
      <c r="J221"/>
      <c r="K221"/>
      <c r="L221"/>
    </row>
    <row r="222" ht="13.5" spans="1:12">
      <c r="A222"/>
      <c r="B222"/>
      <c r="C222"/>
      <c r="D222"/>
      <c r="E222"/>
      <c r="F222"/>
      <c r="G222"/>
      <c r="H222"/>
      <c r="I222"/>
      <c r="J222"/>
      <c r="K222"/>
      <c r="L222"/>
    </row>
    <row r="223" ht="13.5" spans="1:12">
      <c r="A223"/>
      <c r="B223"/>
      <c r="C223"/>
      <c r="D223"/>
      <c r="E223"/>
      <c r="F223"/>
      <c r="G223"/>
      <c r="H223"/>
      <c r="I223"/>
      <c r="J223"/>
      <c r="K223"/>
      <c r="L223"/>
    </row>
    <row r="224" ht="13.5" spans="1:12">
      <c r="A224"/>
      <c r="B224"/>
      <c r="C224"/>
      <c r="D224"/>
      <c r="E224"/>
      <c r="F224"/>
      <c r="G224"/>
      <c r="H224"/>
      <c r="I224"/>
      <c r="J224"/>
      <c r="K224"/>
      <c r="L224"/>
    </row>
    <row r="225" ht="13.5" spans="1:12">
      <c r="A225"/>
      <c r="B225"/>
      <c r="C225"/>
      <c r="D225"/>
      <c r="E225"/>
      <c r="F225"/>
      <c r="G225"/>
      <c r="H225"/>
      <c r="I225"/>
      <c r="J225"/>
      <c r="K225"/>
      <c r="L225"/>
    </row>
    <row r="226" ht="13.5" spans="1:12">
      <c r="A226"/>
      <c r="B226"/>
      <c r="C226"/>
      <c r="D226"/>
      <c r="E226"/>
      <c r="F226"/>
      <c r="G226"/>
      <c r="H226"/>
      <c r="I226"/>
      <c r="J226"/>
      <c r="K226"/>
      <c r="L226"/>
    </row>
    <row r="227" ht="13.5" spans="1:12">
      <c r="A227"/>
      <c r="B227"/>
      <c r="C227"/>
      <c r="D227"/>
      <c r="E227"/>
      <c r="F227"/>
      <c r="G227"/>
      <c r="H227"/>
      <c r="I227"/>
      <c r="J227"/>
      <c r="K227"/>
      <c r="L227"/>
    </row>
    <row r="228" ht="13.5" spans="1:12">
      <c r="A228"/>
      <c r="B228"/>
      <c r="C228"/>
      <c r="D228"/>
      <c r="E228"/>
      <c r="F228"/>
      <c r="G228"/>
      <c r="H228"/>
      <c r="I228"/>
      <c r="J228"/>
      <c r="K228"/>
      <c r="L228"/>
    </row>
    <row r="229" ht="13.5" spans="1:12">
      <c r="A229"/>
      <c r="B229"/>
      <c r="C229"/>
      <c r="D229"/>
      <c r="E229"/>
      <c r="F229"/>
      <c r="G229"/>
      <c r="H229"/>
      <c r="I229"/>
      <c r="J229"/>
      <c r="K229"/>
      <c r="L229"/>
    </row>
    <row r="230" ht="13.5" spans="1:12">
      <c r="A230"/>
      <c r="B230"/>
      <c r="C230"/>
      <c r="D230"/>
      <c r="E230"/>
      <c r="F230"/>
      <c r="G230"/>
      <c r="H230"/>
      <c r="I230"/>
      <c r="J230"/>
      <c r="K230"/>
      <c r="L230"/>
    </row>
    <row r="231" ht="13.5" spans="1:12">
      <c r="A231"/>
      <c r="B231"/>
      <c r="C231"/>
      <c r="D231"/>
      <c r="E231"/>
      <c r="F231"/>
      <c r="G231"/>
      <c r="H231"/>
      <c r="I231"/>
      <c r="J231"/>
      <c r="K231"/>
      <c r="L231"/>
    </row>
    <row r="232" ht="13.5" spans="1:12">
      <c r="A232"/>
      <c r="B232"/>
      <c r="C232"/>
      <c r="D232"/>
      <c r="E232"/>
      <c r="F232"/>
      <c r="G232"/>
      <c r="H232"/>
      <c r="I232"/>
      <c r="J232"/>
      <c r="K232"/>
      <c r="L232"/>
    </row>
    <row r="233" ht="13.5" spans="1:12">
      <c r="A233"/>
      <c r="B233"/>
      <c r="C233"/>
      <c r="D233"/>
      <c r="E233"/>
      <c r="F233"/>
      <c r="G233"/>
      <c r="H233"/>
      <c r="I233"/>
      <c r="J233"/>
      <c r="K233"/>
      <c r="L233"/>
    </row>
    <row r="234" ht="13.5" spans="1:12">
      <c r="A234"/>
      <c r="B234"/>
      <c r="C234"/>
      <c r="D234"/>
      <c r="E234"/>
      <c r="F234"/>
      <c r="G234"/>
      <c r="H234"/>
      <c r="I234"/>
      <c r="J234"/>
      <c r="K234"/>
      <c r="L234"/>
    </row>
    <row r="235" ht="13.5" spans="1:12">
      <c r="A235"/>
      <c r="B235"/>
      <c r="C235"/>
      <c r="D235"/>
      <c r="E235"/>
      <c r="F235"/>
      <c r="G235"/>
      <c r="H235"/>
      <c r="I235"/>
      <c r="J235"/>
      <c r="K235"/>
      <c r="L235"/>
    </row>
    <row r="236" ht="13.5" spans="1:12">
      <c r="A236"/>
      <c r="B236"/>
      <c r="C236"/>
      <c r="D236"/>
      <c r="E236"/>
      <c r="F236"/>
      <c r="G236"/>
      <c r="H236"/>
      <c r="I236"/>
      <c r="J236"/>
      <c r="K236"/>
      <c r="L236"/>
    </row>
    <row r="237" ht="13.5" spans="1:12">
      <c r="A237"/>
      <c r="B237"/>
      <c r="C237"/>
      <c r="D237"/>
      <c r="E237"/>
      <c r="F237"/>
      <c r="G237"/>
      <c r="H237"/>
      <c r="I237"/>
      <c r="J237"/>
      <c r="K237"/>
      <c r="L237"/>
    </row>
    <row r="238" ht="13.5" spans="1:12">
      <c r="A238"/>
      <c r="B238"/>
      <c r="C238"/>
      <c r="D238"/>
      <c r="E238"/>
      <c r="F238"/>
      <c r="G238"/>
      <c r="H238"/>
      <c r="I238"/>
      <c r="J238"/>
      <c r="K238"/>
      <c r="L238"/>
    </row>
    <row r="239" ht="13.5" spans="1:12">
      <c r="A239"/>
      <c r="B239"/>
      <c r="C239"/>
      <c r="D239"/>
      <c r="E239"/>
      <c r="F239"/>
      <c r="G239"/>
      <c r="H239"/>
      <c r="I239"/>
      <c r="J239"/>
      <c r="K239"/>
      <c r="L239"/>
    </row>
    <row r="240" ht="13.5" spans="1:12">
      <c r="A240"/>
      <c r="B240"/>
      <c r="C240"/>
      <c r="D240"/>
      <c r="E240"/>
      <c r="F240"/>
      <c r="G240"/>
      <c r="H240"/>
      <c r="I240"/>
      <c r="J240"/>
      <c r="K240"/>
      <c r="L240"/>
    </row>
    <row r="241" ht="13.5" spans="1:12">
      <c r="A241"/>
      <c r="B241"/>
      <c r="C241"/>
      <c r="D241"/>
      <c r="E241"/>
      <c r="F241"/>
      <c r="G241"/>
      <c r="H241"/>
      <c r="I241"/>
      <c r="J241"/>
      <c r="K241"/>
      <c r="L241"/>
    </row>
    <row r="242" ht="13.5" spans="1:12">
      <c r="A242"/>
      <c r="B242"/>
      <c r="C242"/>
      <c r="D242"/>
      <c r="E242"/>
      <c r="F242"/>
      <c r="G242"/>
      <c r="H242"/>
      <c r="I242"/>
      <c r="J242"/>
      <c r="K242"/>
      <c r="L242"/>
    </row>
    <row r="243" ht="13.5" spans="1:12">
      <c r="A243"/>
      <c r="B243"/>
      <c r="C243"/>
      <c r="D243"/>
      <c r="E243"/>
      <c r="F243"/>
      <c r="G243"/>
      <c r="H243"/>
      <c r="I243"/>
      <c r="J243"/>
      <c r="K243"/>
      <c r="L243"/>
    </row>
    <row r="244" ht="13.5" spans="1:12">
      <c r="A244"/>
      <c r="B244"/>
      <c r="C244"/>
      <c r="D244"/>
      <c r="E244"/>
      <c r="F244"/>
      <c r="G244"/>
      <c r="H244"/>
      <c r="I244"/>
      <c r="J244"/>
      <c r="K244"/>
      <c r="L244"/>
    </row>
    <row r="245" ht="13.5" spans="1:12">
      <c r="A245"/>
      <c r="B245"/>
      <c r="C245"/>
      <c r="D245"/>
      <c r="E245"/>
      <c r="F245"/>
      <c r="G245"/>
      <c r="H245"/>
      <c r="I245"/>
      <c r="J245"/>
      <c r="K245"/>
      <c r="L245"/>
    </row>
    <row r="246" ht="13.5" spans="1:12">
      <c r="A246"/>
      <c r="B246"/>
      <c r="C246"/>
      <c r="D246"/>
      <c r="E246"/>
      <c r="F246"/>
      <c r="G246"/>
      <c r="H246"/>
      <c r="I246"/>
      <c r="J246"/>
      <c r="K246"/>
      <c r="L246"/>
    </row>
    <row r="247" ht="13.5" spans="1:12">
      <c r="A247"/>
      <c r="B247"/>
      <c r="C247"/>
      <c r="D247"/>
      <c r="E247"/>
      <c r="F247"/>
      <c r="G247"/>
      <c r="H247"/>
      <c r="I247"/>
      <c r="J247"/>
      <c r="K247"/>
      <c r="L247"/>
    </row>
    <row r="248" ht="13.5" spans="1:12">
      <c r="A248"/>
      <c r="B248"/>
      <c r="C248"/>
      <c r="D248"/>
      <c r="E248"/>
      <c r="F248"/>
      <c r="G248"/>
      <c r="H248"/>
      <c r="I248"/>
      <c r="J248"/>
      <c r="K248"/>
      <c r="L248"/>
    </row>
    <row r="249" ht="13.5" spans="1:12">
      <c r="A249"/>
      <c r="B249"/>
      <c r="C249"/>
      <c r="D249"/>
      <c r="E249"/>
      <c r="F249"/>
      <c r="G249"/>
      <c r="H249"/>
      <c r="I249"/>
      <c r="J249"/>
      <c r="K249"/>
      <c r="L249"/>
    </row>
    <row r="250" ht="13.5" spans="1:12">
      <c r="A250"/>
      <c r="B250"/>
      <c r="C250"/>
      <c r="D250"/>
      <c r="E250"/>
      <c r="F250"/>
      <c r="G250"/>
      <c r="H250"/>
      <c r="I250"/>
      <c r="J250"/>
      <c r="K250"/>
      <c r="L250"/>
    </row>
    <row r="251" ht="13.5" spans="1:12">
      <c r="A251"/>
      <c r="B251"/>
      <c r="C251"/>
      <c r="D251"/>
      <c r="E251"/>
      <c r="F251"/>
      <c r="G251"/>
      <c r="H251"/>
      <c r="I251"/>
      <c r="J251"/>
      <c r="K251"/>
      <c r="L251"/>
    </row>
    <row r="252" ht="13.5" spans="1:12">
      <c r="A252"/>
      <c r="B252"/>
      <c r="C252"/>
      <c r="D252"/>
      <c r="E252"/>
      <c r="F252"/>
      <c r="G252"/>
      <c r="H252"/>
      <c r="I252"/>
      <c r="J252"/>
      <c r="K252"/>
      <c r="L252"/>
    </row>
    <row r="253" ht="13.5" spans="1:12">
      <c r="A253"/>
      <c r="B253"/>
      <c r="C253"/>
      <c r="D253"/>
      <c r="E253"/>
      <c r="F253"/>
      <c r="G253"/>
      <c r="H253"/>
      <c r="I253"/>
      <c r="J253"/>
      <c r="K253"/>
      <c r="L253"/>
    </row>
    <row r="254" ht="13.5" spans="1:12">
      <c r="A254"/>
      <c r="B254"/>
      <c r="C254"/>
      <c r="D254"/>
      <c r="E254"/>
      <c r="F254"/>
      <c r="G254"/>
      <c r="H254"/>
      <c r="I254"/>
      <c r="J254"/>
      <c r="K254"/>
      <c r="L254"/>
    </row>
    <row r="255" ht="13.5" spans="1:12">
      <c r="A255"/>
      <c r="B255"/>
      <c r="C255"/>
      <c r="D255"/>
      <c r="E255"/>
      <c r="F255"/>
      <c r="G255"/>
      <c r="H255"/>
      <c r="I255"/>
      <c r="J255"/>
      <c r="K255"/>
      <c r="L255"/>
    </row>
    <row r="256" ht="13.5" spans="1:12">
      <c r="A256"/>
      <c r="B256"/>
      <c r="C256"/>
      <c r="D256"/>
      <c r="E256"/>
      <c r="F256"/>
      <c r="G256"/>
      <c r="H256"/>
      <c r="I256"/>
      <c r="J256"/>
      <c r="K256"/>
      <c r="L256"/>
    </row>
    <row r="257" ht="13.5" spans="1:12">
      <c r="A257"/>
      <c r="B257"/>
      <c r="C257"/>
      <c r="D257"/>
      <c r="E257"/>
      <c r="F257"/>
      <c r="G257"/>
      <c r="H257"/>
      <c r="I257"/>
      <c r="J257"/>
      <c r="K257"/>
      <c r="L257"/>
    </row>
    <row r="258" ht="13.5" spans="1:12">
      <c r="A258"/>
      <c r="B258"/>
      <c r="C258"/>
      <c r="D258"/>
      <c r="E258"/>
      <c r="F258"/>
      <c r="G258"/>
      <c r="H258"/>
      <c r="I258"/>
      <c r="J258"/>
      <c r="K258"/>
      <c r="L258"/>
    </row>
    <row r="259" ht="13.5" spans="1:12">
      <c r="A259"/>
      <c r="B259"/>
      <c r="C259"/>
      <c r="D259"/>
      <c r="E259"/>
      <c r="F259"/>
      <c r="G259"/>
      <c r="H259"/>
      <c r="I259"/>
      <c r="J259"/>
      <c r="K259"/>
      <c r="L259"/>
    </row>
    <row r="260" ht="13.5" spans="1:12">
      <c r="A260"/>
      <c r="B260"/>
      <c r="C260"/>
      <c r="D260"/>
      <c r="E260"/>
      <c r="F260"/>
      <c r="G260"/>
      <c r="H260"/>
      <c r="I260"/>
      <c r="J260"/>
      <c r="K260"/>
      <c r="L260"/>
    </row>
    <row r="261" ht="13.5" spans="1:12">
      <c r="A261"/>
      <c r="B261"/>
      <c r="C261"/>
      <c r="D261"/>
      <c r="E261"/>
      <c r="F261"/>
      <c r="G261"/>
      <c r="H261"/>
      <c r="I261"/>
      <c r="J261"/>
      <c r="K261"/>
      <c r="L261"/>
    </row>
    <row r="262" ht="13.5" spans="1:12">
      <c r="A262"/>
      <c r="B262"/>
      <c r="C262"/>
      <c r="D262"/>
      <c r="E262"/>
      <c r="F262"/>
      <c r="G262"/>
      <c r="H262"/>
      <c r="I262"/>
      <c r="J262"/>
      <c r="K262"/>
      <c r="L262"/>
    </row>
    <row r="263" ht="13.5" spans="1:12">
      <c r="A263"/>
      <c r="B263"/>
      <c r="C263"/>
      <c r="D263"/>
      <c r="E263"/>
      <c r="F263"/>
      <c r="G263"/>
      <c r="H263"/>
      <c r="I263"/>
      <c r="J263"/>
      <c r="K263"/>
      <c r="L263"/>
    </row>
    <row r="264" ht="13.5" spans="1:12">
      <c r="A264"/>
      <c r="B264"/>
      <c r="C264"/>
      <c r="D264"/>
      <c r="E264"/>
      <c r="F264"/>
      <c r="G264"/>
      <c r="H264"/>
      <c r="I264"/>
      <c r="J264"/>
      <c r="K264"/>
      <c r="L264"/>
    </row>
    <row r="265" ht="13.5" spans="1:12">
      <c r="A265"/>
      <c r="B265"/>
      <c r="C265"/>
      <c r="D265"/>
      <c r="E265"/>
      <c r="F265"/>
      <c r="G265"/>
      <c r="H265"/>
      <c r="I265"/>
      <c r="J265"/>
      <c r="K265"/>
      <c r="L265"/>
    </row>
    <row r="266" ht="13.5" spans="1:12">
      <c r="A266"/>
      <c r="B266"/>
      <c r="C266"/>
      <c r="D266"/>
      <c r="E266"/>
      <c r="F266"/>
      <c r="G266"/>
      <c r="H266"/>
      <c r="I266"/>
      <c r="J266"/>
      <c r="K266"/>
      <c r="L266"/>
    </row>
    <row r="267" ht="13.5" spans="1:12">
      <c r="A267"/>
      <c r="B267"/>
      <c r="C267"/>
      <c r="D267"/>
      <c r="E267"/>
      <c r="F267"/>
      <c r="G267"/>
      <c r="H267"/>
      <c r="I267"/>
      <c r="J267"/>
      <c r="K267"/>
      <c r="L267"/>
    </row>
    <row r="268" ht="13.5" spans="1:12">
      <c r="A268"/>
      <c r="B268"/>
      <c r="C268"/>
      <c r="D268"/>
      <c r="E268"/>
      <c r="F268"/>
      <c r="G268"/>
      <c r="H268"/>
      <c r="I268"/>
      <c r="J268"/>
      <c r="K268"/>
      <c r="L268"/>
    </row>
    <row r="269" ht="13.5" spans="1:12">
      <c r="A269"/>
      <c r="B269"/>
      <c r="C269"/>
      <c r="D269"/>
      <c r="E269"/>
      <c r="F269"/>
      <c r="G269"/>
      <c r="H269"/>
      <c r="I269"/>
      <c r="J269"/>
      <c r="K269"/>
      <c r="L269"/>
    </row>
    <row r="270" ht="13.5" spans="1:12">
      <c r="A270"/>
      <c r="B270"/>
      <c r="C270"/>
      <c r="D270"/>
      <c r="E270"/>
      <c r="F270"/>
      <c r="G270"/>
      <c r="H270"/>
      <c r="I270"/>
      <c r="J270"/>
      <c r="K270"/>
      <c r="L270"/>
    </row>
    <row r="271" ht="13.5" spans="1:12">
      <c r="A271"/>
      <c r="B271"/>
      <c r="C271"/>
      <c r="D271"/>
      <c r="E271"/>
      <c r="F271"/>
      <c r="G271"/>
      <c r="H271"/>
      <c r="I271"/>
      <c r="J271"/>
      <c r="K271"/>
      <c r="L271"/>
    </row>
    <row r="272" ht="13.5" spans="1:12">
      <c r="A272"/>
      <c r="B272"/>
      <c r="C272"/>
      <c r="D272"/>
      <c r="E272"/>
      <c r="F272"/>
      <c r="G272"/>
      <c r="H272"/>
      <c r="I272"/>
      <c r="J272"/>
      <c r="K272"/>
      <c r="L272"/>
    </row>
    <row r="273" ht="13.5" spans="1:12">
      <c r="A273"/>
      <c r="B273"/>
      <c r="C273"/>
      <c r="D273"/>
      <c r="E273"/>
      <c r="F273"/>
      <c r="G273"/>
      <c r="H273"/>
      <c r="I273"/>
      <c r="J273"/>
      <c r="K273"/>
      <c r="L273"/>
    </row>
    <row r="274" ht="13.5" spans="1:12">
      <c r="A274"/>
      <c r="B274"/>
      <c r="C274"/>
      <c r="D274"/>
      <c r="E274"/>
      <c r="F274"/>
      <c r="G274"/>
      <c r="H274"/>
      <c r="I274"/>
      <c r="J274"/>
      <c r="K274"/>
      <c r="L274"/>
    </row>
    <row r="275" ht="13.5" spans="1:12">
      <c r="A275"/>
      <c r="B275"/>
      <c r="C275"/>
      <c r="D275"/>
      <c r="E275"/>
      <c r="F275"/>
      <c r="G275"/>
      <c r="H275"/>
      <c r="I275"/>
      <c r="J275"/>
      <c r="K275"/>
      <c r="L275"/>
    </row>
    <row r="276" ht="13.5" spans="1:12">
      <c r="A276"/>
      <c r="B276"/>
      <c r="C276"/>
      <c r="D276"/>
      <c r="E276"/>
      <c r="F276"/>
      <c r="G276"/>
      <c r="H276"/>
      <c r="I276"/>
      <c r="J276"/>
      <c r="K276"/>
      <c r="L276"/>
    </row>
    <row r="277" ht="13.5" spans="1:12">
      <c r="A277"/>
      <c r="B277"/>
      <c r="C277"/>
      <c r="D277"/>
      <c r="E277"/>
      <c r="F277"/>
      <c r="G277"/>
      <c r="H277"/>
      <c r="I277"/>
      <c r="J277"/>
      <c r="K277"/>
      <c r="L277"/>
    </row>
    <row r="278" ht="13.5" spans="1:12">
      <c r="A278"/>
      <c r="B278"/>
      <c r="C278"/>
      <c r="D278"/>
      <c r="E278"/>
      <c r="F278"/>
      <c r="G278"/>
      <c r="H278"/>
      <c r="I278"/>
      <c r="J278"/>
      <c r="K278"/>
      <c r="L278"/>
    </row>
    <row r="279" ht="13.5" spans="1:12">
      <c r="A279"/>
      <c r="B279"/>
      <c r="C279"/>
      <c r="D279"/>
      <c r="E279"/>
      <c r="F279"/>
      <c r="G279"/>
      <c r="H279"/>
      <c r="I279"/>
      <c r="J279"/>
      <c r="K279"/>
      <c r="L279"/>
    </row>
    <row r="280" ht="13.5" spans="1:12">
      <c r="A280"/>
      <c r="B280"/>
      <c r="C280"/>
      <c r="D280"/>
      <c r="E280"/>
      <c r="F280"/>
      <c r="G280"/>
      <c r="H280"/>
      <c r="I280"/>
      <c r="J280"/>
      <c r="K280"/>
      <c r="L280"/>
    </row>
    <row r="281" ht="13.5" spans="1:12">
      <c r="A281"/>
      <c r="B281"/>
      <c r="C281"/>
      <c r="D281"/>
      <c r="E281"/>
      <c r="F281"/>
      <c r="G281"/>
      <c r="H281"/>
      <c r="I281"/>
      <c r="J281"/>
      <c r="K281"/>
      <c r="L281"/>
    </row>
    <row r="282" ht="13.5" spans="1:12">
      <c r="A282"/>
      <c r="B282"/>
      <c r="C282"/>
      <c r="D282"/>
      <c r="E282"/>
      <c r="F282"/>
      <c r="G282"/>
      <c r="H282"/>
      <c r="I282"/>
      <c r="J282"/>
      <c r="K282"/>
      <c r="L282"/>
    </row>
    <row r="283" ht="13.5" spans="1:12">
      <c r="A283"/>
      <c r="B283"/>
      <c r="C283"/>
      <c r="D283"/>
      <c r="E283"/>
      <c r="F283"/>
      <c r="G283"/>
      <c r="H283"/>
      <c r="I283"/>
      <c r="J283"/>
      <c r="K283"/>
      <c r="L283"/>
    </row>
    <row r="284" ht="13.5" spans="1:12">
      <c r="A284"/>
      <c r="B284"/>
      <c r="C284"/>
      <c r="D284"/>
      <c r="E284"/>
      <c r="F284"/>
      <c r="G284"/>
      <c r="H284"/>
      <c r="I284"/>
      <c r="J284"/>
      <c r="K284"/>
      <c r="L284"/>
    </row>
    <row r="285" ht="13.5" spans="1:12">
      <c r="A285"/>
      <c r="B285"/>
      <c r="C285"/>
      <c r="D285"/>
      <c r="E285"/>
      <c r="F285"/>
      <c r="G285"/>
      <c r="H285"/>
      <c r="I285"/>
      <c r="J285"/>
      <c r="K285"/>
      <c r="L285"/>
    </row>
    <row r="286" ht="13.5" spans="1:12">
      <c r="A286"/>
      <c r="B286"/>
      <c r="C286"/>
      <c r="D286"/>
      <c r="E286"/>
      <c r="F286"/>
      <c r="G286"/>
      <c r="H286"/>
      <c r="I286"/>
      <c r="J286"/>
      <c r="K286"/>
      <c r="L286"/>
    </row>
    <row r="287" ht="13.5" spans="1:12">
      <c r="A287"/>
      <c r="B287"/>
      <c r="C287"/>
      <c r="D287"/>
      <c r="E287"/>
      <c r="F287"/>
      <c r="G287"/>
      <c r="H287"/>
      <c r="I287"/>
      <c r="J287"/>
      <c r="K287"/>
      <c r="L287"/>
    </row>
    <row r="288" ht="13.5" spans="1:12">
      <c r="A288"/>
      <c r="B288"/>
      <c r="C288"/>
      <c r="D288"/>
      <c r="E288"/>
      <c r="F288"/>
      <c r="G288"/>
      <c r="H288"/>
      <c r="I288"/>
      <c r="J288"/>
      <c r="K288"/>
      <c r="L288"/>
    </row>
    <row r="289" ht="13.5" spans="1:12">
      <c r="A289"/>
      <c r="B289"/>
      <c r="C289"/>
      <c r="D289"/>
      <c r="E289"/>
      <c r="F289"/>
      <c r="G289"/>
      <c r="H289"/>
      <c r="I289"/>
      <c r="J289"/>
      <c r="K289"/>
      <c r="L289"/>
    </row>
    <row r="290" ht="13.5" spans="1:12">
      <c r="A290"/>
      <c r="B290"/>
      <c r="C290"/>
      <c r="D290"/>
      <c r="E290"/>
      <c r="F290"/>
      <c r="G290"/>
      <c r="H290"/>
      <c r="I290"/>
      <c r="J290"/>
      <c r="K290"/>
      <c r="L290"/>
    </row>
    <row r="291" ht="13.5" spans="1:12">
      <c r="A291"/>
      <c r="B291"/>
      <c r="C291"/>
      <c r="D291"/>
      <c r="E291"/>
      <c r="F291"/>
      <c r="G291"/>
      <c r="H291"/>
      <c r="I291"/>
      <c r="J291"/>
      <c r="K291"/>
      <c r="L291"/>
    </row>
    <row r="292" ht="13.5" spans="1:12">
      <c r="A292"/>
      <c r="B292"/>
      <c r="C292"/>
      <c r="D292"/>
      <c r="E292"/>
      <c r="F292"/>
      <c r="G292"/>
      <c r="H292"/>
      <c r="I292"/>
      <c r="J292"/>
      <c r="K292"/>
      <c r="L292"/>
    </row>
    <row r="293" ht="13.5" spans="1:12">
      <c r="A293"/>
      <c r="B293"/>
      <c r="C293"/>
      <c r="D293"/>
      <c r="E293"/>
      <c r="F293"/>
      <c r="G293"/>
      <c r="H293"/>
      <c r="I293"/>
      <c r="J293"/>
      <c r="K293"/>
      <c r="L293"/>
    </row>
    <row r="294" ht="13.5" spans="1:12">
      <c r="A294"/>
      <c r="B294"/>
      <c r="C294"/>
      <c r="D294"/>
      <c r="E294"/>
      <c r="F294"/>
      <c r="G294"/>
      <c r="H294"/>
      <c r="I294"/>
      <c r="J294"/>
      <c r="K294"/>
      <c r="L294"/>
    </row>
    <row r="295" ht="13.5" spans="1:12">
      <c r="A295"/>
      <c r="B295"/>
      <c r="C295"/>
      <c r="D295"/>
      <c r="E295"/>
      <c r="F295"/>
      <c r="G295"/>
      <c r="H295"/>
      <c r="I295"/>
      <c r="J295"/>
      <c r="K295"/>
      <c r="L295"/>
    </row>
    <row r="296" ht="13.5" spans="1:12">
      <c r="A296"/>
      <c r="B296"/>
      <c r="C296"/>
      <c r="D296"/>
      <c r="E296"/>
      <c r="F296"/>
      <c r="G296"/>
      <c r="H296"/>
      <c r="I296"/>
      <c r="J296"/>
      <c r="K296"/>
      <c r="L296"/>
    </row>
    <row r="297" ht="13.5" spans="1:12">
      <c r="A297"/>
      <c r="B297"/>
      <c r="C297"/>
      <c r="D297"/>
      <c r="E297"/>
      <c r="F297"/>
      <c r="G297"/>
      <c r="H297"/>
      <c r="I297"/>
      <c r="J297"/>
      <c r="K297"/>
      <c r="L297"/>
    </row>
    <row r="298" ht="13.5" spans="1:12">
      <c r="A298"/>
      <c r="B298"/>
      <c r="C298"/>
      <c r="D298"/>
      <c r="E298"/>
      <c r="F298"/>
      <c r="G298"/>
      <c r="H298"/>
      <c r="I298"/>
      <c r="J298"/>
      <c r="K298"/>
      <c r="L298"/>
    </row>
    <row r="299" ht="13.5" spans="1:12">
      <c r="A299"/>
      <c r="B299"/>
      <c r="C299"/>
      <c r="D299"/>
      <c r="E299"/>
      <c r="F299"/>
      <c r="G299"/>
      <c r="H299"/>
      <c r="I299"/>
      <c r="J299"/>
      <c r="K299"/>
      <c r="L299"/>
    </row>
    <row r="300" ht="13.5" spans="1:12">
      <c r="A300"/>
      <c r="B300"/>
      <c r="C300"/>
      <c r="D300"/>
      <c r="E300"/>
      <c r="F300"/>
      <c r="G300"/>
      <c r="H300"/>
      <c r="I300"/>
      <c r="J300"/>
      <c r="K300"/>
      <c r="L300"/>
    </row>
    <row r="301" ht="13.5" spans="1:12">
      <c r="A301"/>
      <c r="B301"/>
      <c r="C301"/>
      <c r="D301"/>
      <c r="E301"/>
      <c r="F301"/>
      <c r="G301"/>
      <c r="H301"/>
      <c r="I301"/>
      <c r="J301"/>
      <c r="K301"/>
      <c r="L301"/>
    </row>
    <row r="302" ht="13.5" spans="1:12">
      <c r="A302"/>
      <c r="B302"/>
      <c r="C302"/>
      <c r="D302"/>
      <c r="E302"/>
      <c r="F302"/>
      <c r="G302"/>
      <c r="H302"/>
      <c r="I302"/>
      <c r="J302"/>
      <c r="K302"/>
      <c r="L302"/>
    </row>
    <row r="303" ht="13.5" spans="1:12">
      <c r="A303"/>
      <c r="B303"/>
      <c r="C303"/>
      <c r="D303"/>
      <c r="E303"/>
      <c r="F303"/>
      <c r="G303"/>
      <c r="H303"/>
      <c r="I303"/>
      <c r="J303"/>
      <c r="K303"/>
      <c r="L303"/>
    </row>
    <row r="304" ht="13.5" spans="1:12">
      <c r="A304"/>
      <c r="B304"/>
      <c r="C304"/>
      <c r="D304"/>
      <c r="E304"/>
      <c r="F304"/>
      <c r="G304"/>
      <c r="H304"/>
      <c r="I304"/>
      <c r="J304"/>
      <c r="K304"/>
      <c r="L304"/>
    </row>
    <row r="305" ht="13.5" spans="1:12">
      <c r="A305"/>
      <c r="B305"/>
      <c r="C305"/>
      <c r="D305"/>
      <c r="E305"/>
      <c r="F305"/>
      <c r="G305"/>
      <c r="H305"/>
      <c r="I305"/>
      <c r="J305"/>
      <c r="K305"/>
      <c r="L305"/>
    </row>
    <row r="306" ht="13.5" spans="1:12">
      <c r="A306"/>
      <c r="B306"/>
      <c r="C306"/>
      <c r="D306"/>
      <c r="E306"/>
      <c r="F306"/>
      <c r="G306"/>
      <c r="H306"/>
      <c r="I306"/>
      <c r="J306"/>
      <c r="K306"/>
      <c r="L306"/>
    </row>
    <row r="307" ht="13.5" spans="1:12">
      <c r="A307"/>
      <c r="B307"/>
      <c r="C307"/>
      <c r="D307"/>
      <c r="E307"/>
      <c r="F307"/>
      <c r="G307"/>
      <c r="H307"/>
      <c r="I307"/>
      <c r="J307"/>
      <c r="K307"/>
      <c r="L307"/>
    </row>
    <row r="308" ht="13.5" spans="1:12">
      <c r="A308"/>
      <c r="B308"/>
      <c r="C308"/>
      <c r="D308"/>
      <c r="E308"/>
      <c r="F308"/>
      <c r="G308"/>
      <c r="H308"/>
      <c r="I308"/>
      <c r="J308"/>
      <c r="K308"/>
      <c r="L308"/>
    </row>
    <row r="309" ht="13.5" spans="1:12">
      <c r="A309"/>
      <c r="B309"/>
      <c r="C309"/>
      <c r="D309"/>
      <c r="E309"/>
      <c r="F309"/>
      <c r="G309"/>
      <c r="H309"/>
      <c r="I309"/>
      <c r="J309"/>
      <c r="K309"/>
      <c r="L309"/>
    </row>
    <row r="310" ht="13.5" spans="1:12">
      <c r="A310"/>
      <c r="B310"/>
      <c r="C310"/>
      <c r="D310"/>
      <c r="E310"/>
      <c r="F310"/>
      <c r="G310"/>
      <c r="H310"/>
      <c r="I310"/>
      <c r="J310"/>
      <c r="K310"/>
      <c r="L310"/>
    </row>
    <row r="311" ht="13.5" spans="1:12">
      <c r="A311"/>
      <c r="B311"/>
      <c r="C311"/>
      <c r="D311"/>
      <c r="E311"/>
      <c r="F311"/>
      <c r="G311"/>
      <c r="H311"/>
      <c r="I311"/>
      <c r="J311"/>
      <c r="K311"/>
      <c r="L311"/>
    </row>
    <row r="312" ht="13.5" spans="1:12">
      <c r="A312"/>
      <c r="B312"/>
      <c r="C312"/>
      <c r="D312"/>
      <c r="E312"/>
      <c r="F312"/>
      <c r="G312"/>
      <c r="H312"/>
      <c r="I312"/>
      <c r="J312"/>
      <c r="K312"/>
      <c r="L312"/>
    </row>
    <row r="313" ht="13.5" spans="1:12">
      <c r="A313"/>
      <c r="B313"/>
      <c r="C313"/>
      <c r="D313"/>
      <c r="E313"/>
      <c r="F313"/>
      <c r="G313"/>
      <c r="H313"/>
      <c r="I313"/>
      <c r="J313"/>
      <c r="K313"/>
      <c r="L313"/>
    </row>
    <row r="314" ht="13.5" spans="1:12">
      <c r="A314"/>
      <c r="B314"/>
      <c r="C314"/>
      <c r="D314"/>
      <c r="E314"/>
      <c r="F314"/>
      <c r="G314"/>
      <c r="H314"/>
      <c r="I314"/>
      <c r="J314"/>
      <c r="K314"/>
      <c r="L314"/>
    </row>
    <row r="315" ht="13.5" spans="1:12">
      <c r="A315"/>
      <c r="B315"/>
      <c r="C315"/>
      <c r="D315"/>
      <c r="E315"/>
      <c r="F315"/>
      <c r="G315"/>
      <c r="H315"/>
      <c r="I315"/>
      <c r="J315"/>
      <c r="K315"/>
      <c r="L315"/>
    </row>
    <row r="316" ht="13.5" spans="1:12">
      <c r="A316"/>
      <c r="B316"/>
      <c r="C316"/>
      <c r="D316"/>
      <c r="E316"/>
      <c r="F316"/>
      <c r="G316"/>
      <c r="H316"/>
      <c r="I316"/>
      <c r="J316"/>
      <c r="K316"/>
      <c r="L316"/>
    </row>
    <row r="317" ht="13.5" spans="1:12">
      <c r="A317"/>
      <c r="B317"/>
      <c r="C317"/>
      <c r="D317"/>
      <c r="E317"/>
      <c r="F317"/>
      <c r="G317"/>
      <c r="H317"/>
      <c r="I317"/>
      <c r="J317"/>
      <c r="K317"/>
      <c r="L317"/>
    </row>
    <row r="318" ht="13.5" spans="1:12">
      <c r="A318"/>
      <c r="B318"/>
      <c r="C318"/>
      <c r="D318"/>
      <c r="E318"/>
      <c r="F318"/>
      <c r="G318"/>
      <c r="H318"/>
      <c r="I318"/>
      <c r="J318"/>
      <c r="K318"/>
      <c r="L318"/>
    </row>
    <row r="319" ht="13.5" spans="1:12">
      <c r="A319"/>
      <c r="B319"/>
      <c r="C319"/>
      <c r="D319"/>
      <c r="E319"/>
      <c r="F319"/>
      <c r="G319"/>
      <c r="H319"/>
      <c r="I319"/>
      <c r="J319"/>
      <c r="K319"/>
      <c r="L319"/>
    </row>
    <row r="320" ht="13.5" spans="1:12">
      <c r="A320"/>
      <c r="B320"/>
      <c r="C320"/>
      <c r="D320"/>
      <c r="E320"/>
      <c r="F320"/>
      <c r="G320"/>
      <c r="H320"/>
      <c r="I320"/>
      <c r="J320"/>
      <c r="K320"/>
      <c r="L320"/>
    </row>
    <row r="321" ht="13.5" spans="1:12">
      <c r="A321"/>
      <c r="B321"/>
      <c r="C321"/>
      <c r="D321"/>
      <c r="E321"/>
      <c r="F321"/>
      <c r="G321"/>
      <c r="H321"/>
      <c r="I321"/>
      <c r="J321"/>
      <c r="K321"/>
      <c r="L321"/>
    </row>
    <row r="322" ht="13.5" spans="1:12">
      <c r="A322"/>
      <c r="B322"/>
      <c r="C322"/>
      <c r="D322"/>
      <c r="E322"/>
      <c r="F322"/>
      <c r="G322"/>
      <c r="H322"/>
      <c r="I322"/>
      <c r="J322"/>
      <c r="K322"/>
      <c r="L322"/>
    </row>
    <row r="323" ht="13.5" spans="1:12">
      <c r="A323"/>
      <c r="B323"/>
      <c r="C323"/>
      <c r="D323"/>
      <c r="E323"/>
      <c r="F323"/>
      <c r="G323"/>
      <c r="H323"/>
      <c r="I323"/>
      <c r="J323"/>
      <c r="K323"/>
      <c r="L323"/>
    </row>
    <row r="324" ht="13.5" spans="1:12">
      <c r="A324"/>
      <c r="B324"/>
      <c r="C324"/>
      <c r="D324"/>
      <c r="E324"/>
      <c r="F324"/>
      <c r="G324"/>
      <c r="H324"/>
      <c r="I324"/>
      <c r="J324"/>
      <c r="K324"/>
      <c r="L324"/>
    </row>
    <row r="325" ht="13.5" spans="1:12">
      <c r="A325"/>
      <c r="B325"/>
      <c r="C325"/>
      <c r="D325"/>
      <c r="E325"/>
      <c r="F325"/>
      <c r="G325"/>
      <c r="H325"/>
      <c r="I325"/>
      <c r="J325"/>
      <c r="K325"/>
      <c r="L325"/>
    </row>
    <row r="326" ht="13.5" spans="1:12">
      <c r="A326"/>
      <c r="B326"/>
      <c r="C326"/>
      <c r="D326"/>
      <c r="E326"/>
      <c r="F326"/>
      <c r="G326"/>
      <c r="H326"/>
      <c r="I326"/>
      <c r="J326"/>
      <c r="K326"/>
      <c r="L326"/>
    </row>
    <row r="327" ht="13.5" spans="1:12">
      <c r="A327"/>
      <c r="B327"/>
      <c r="C327"/>
      <c r="D327"/>
      <c r="E327"/>
      <c r="F327"/>
      <c r="G327"/>
      <c r="H327"/>
      <c r="I327"/>
      <c r="J327"/>
      <c r="K327"/>
      <c r="L327"/>
    </row>
    <row r="328" ht="13.5" spans="1:12">
      <c r="A328"/>
      <c r="B328"/>
      <c r="C328"/>
      <c r="D328"/>
      <c r="E328"/>
      <c r="F328"/>
      <c r="G328"/>
      <c r="H328"/>
      <c r="I328"/>
      <c r="J328"/>
      <c r="K328"/>
      <c r="L328"/>
    </row>
    <row r="329" ht="13.5" spans="1:12">
      <c r="A329"/>
      <c r="B329"/>
      <c r="C329"/>
      <c r="D329"/>
      <c r="E329"/>
      <c r="F329"/>
      <c r="G329"/>
      <c r="H329"/>
      <c r="I329"/>
      <c r="J329"/>
      <c r="K329"/>
      <c r="L329"/>
    </row>
    <row r="330" ht="13.5" spans="1:12">
      <c r="A330"/>
      <c r="B330"/>
      <c r="C330"/>
      <c r="D330"/>
      <c r="E330"/>
      <c r="F330"/>
      <c r="G330"/>
      <c r="H330"/>
      <c r="I330"/>
      <c r="J330"/>
      <c r="K330"/>
      <c r="L330"/>
    </row>
    <row r="331" ht="13.5" spans="1:12">
      <c r="A331"/>
      <c r="B331"/>
      <c r="C331"/>
      <c r="D331"/>
      <c r="E331"/>
      <c r="F331"/>
      <c r="G331"/>
      <c r="H331"/>
      <c r="I331"/>
      <c r="J331"/>
      <c r="K331"/>
      <c r="L331"/>
    </row>
    <row r="332" ht="13.5" spans="1:12">
      <c r="A332"/>
      <c r="B332"/>
      <c r="C332"/>
      <c r="D332"/>
      <c r="E332"/>
      <c r="F332"/>
      <c r="G332"/>
      <c r="H332"/>
      <c r="I332"/>
      <c r="J332"/>
      <c r="K332"/>
      <c r="L332"/>
    </row>
    <row r="333" ht="13.5" spans="1:12">
      <c r="A333"/>
      <c r="B333"/>
      <c r="C333"/>
      <c r="D333"/>
      <c r="E333"/>
      <c r="F333"/>
      <c r="G333"/>
      <c r="H333"/>
      <c r="I333"/>
      <c r="J333"/>
      <c r="K333"/>
      <c r="L333"/>
    </row>
    <row r="334" ht="13.5" spans="1:12">
      <c r="A334"/>
      <c r="B334"/>
      <c r="C334"/>
      <c r="D334"/>
      <c r="E334"/>
      <c r="F334"/>
      <c r="G334"/>
      <c r="H334"/>
      <c r="I334"/>
      <c r="J334"/>
      <c r="K334"/>
      <c r="L334"/>
    </row>
    <row r="335" ht="13.5" spans="1:12">
      <c r="A335"/>
      <c r="B335"/>
      <c r="C335"/>
      <c r="D335"/>
      <c r="E335"/>
      <c r="F335"/>
      <c r="G335"/>
      <c r="H335"/>
      <c r="I335"/>
      <c r="J335"/>
      <c r="K335"/>
      <c r="L335"/>
    </row>
    <row r="336" ht="13.5" spans="1:12">
      <c r="A336"/>
      <c r="B336"/>
      <c r="C336"/>
      <c r="D336"/>
      <c r="E336"/>
      <c r="F336"/>
      <c r="G336"/>
      <c r="H336"/>
      <c r="I336"/>
      <c r="J336"/>
      <c r="K336"/>
      <c r="L336"/>
    </row>
    <row r="337" ht="13.5" spans="1:12">
      <c r="A337"/>
      <c r="B337"/>
      <c r="C337"/>
      <c r="D337"/>
      <c r="E337"/>
      <c r="F337"/>
      <c r="G337"/>
      <c r="H337"/>
      <c r="I337"/>
      <c r="J337"/>
      <c r="K337"/>
      <c r="L337"/>
    </row>
    <row r="338" ht="13.5" spans="1:12">
      <c r="A338"/>
      <c r="B338"/>
      <c r="C338"/>
      <c r="D338"/>
      <c r="E338"/>
      <c r="F338"/>
      <c r="G338"/>
      <c r="H338"/>
      <c r="I338"/>
      <c r="J338"/>
      <c r="K338"/>
      <c r="L338"/>
    </row>
    <row r="339" ht="13.5" spans="1:12">
      <c r="A339"/>
      <c r="B339"/>
      <c r="C339"/>
      <c r="D339"/>
      <c r="E339"/>
      <c r="F339"/>
      <c r="G339"/>
      <c r="H339"/>
      <c r="I339"/>
      <c r="J339"/>
      <c r="K339"/>
      <c r="L339"/>
    </row>
    <row r="340" ht="13.5" spans="1:12">
      <c r="A340"/>
      <c r="B340"/>
      <c r="C340"/>
      <c r="D340"/>
      <c r="E340"/>
      <c r="F340"/>
      <c r="G340"/>
      <c r="H340"/>
      <c r="I340"/>
      <c r="J340"/>
      <c r="K340"/>
      <c r="L340"/>
    </row>
    <row r="341" ht="13.5" spans="1:12">
      <c r="A341"/>
      <c r="B341"/>
      <c r="C341"/>
      <c r="D341"/>
      <c r="E341"/>
      <c r="F341"/>
      <c r="G341"/>
      <c r="H341"/>
      <c r="I341"/>
      <c r="J341"/>
      <c r="K341"/>
      <c r="L341"/>
    </row>
    <row r="342" ht="13.5" spans="1:12">
      <c r="A342"/>
      <c r="B342"/>
      <c r="C342"/>
      <c r="D342"/>
      <c r="E342"/>
      <c r="F342"/>
      <c r="G342"/>
      <c r="H342"/>
      <c r="I342"/>
      <c r="J342"/>
      <c r="K342"/>
      <c r="L342"/>
    </row>
    <row r="343" ht="13.5" spans="1:12">
      <c r="A343"/>
      <c r="B343"/>
      <c r="C343"/>
      <c r="D343"/>
      <c r="E343"/>
      <c r="F343"/>
      <c r="G343"/>
      <c r="H343"/>
      <c r="I343"/>
      <c r="J343"/>
      <c r="K343"/>
      <c r="L343"/>
    </row>
    <row r="344" ht="13.5" spans="1:12">
      <c r="A344"/>
      <c r="B344"/>
      <c r="C344"/>
      <c r="D344"/>
      <c r="E344"/>
      <c r="F344"/>
      <c r="G344"/>
      <c r="H344"/>
      <c r="I344"/>
      <c r="J344"/>
      <c r="K344"/>
      <c r="L344"/>
    </row>
    <row r="345" ht="13.5" spans="1:12">
      <c r="A345"/>
      <c r="B345"/>
      <c r="C345"/>
      <c r="D345"/>
      <c r="E345"/>
      <c r="F345"/>
      <c r="G345"/>
      <c r="H345"/>
      <c r="I345"/>
      <c r="J345"/>
      <c r="K345"/>
      <c r="L345"/>
    </row>
    <row r="346" ht="13.5" spans="1:12">
      <c r="A346"/>
      <c r="B346"/>
      <c r="C346"/>
      <c r="D346"/>
      <c r="E346"/>
      <c r="F346"/>
      <c r="G346"/>
      <c r="H346"/>
      <c r="I346"/>
      <c r="J346"/>
      <c r="K346"/>
      <c r="L346"/>
    </row>
    <row r="347" ht="13.5" spans="1:12">
      <c r="A347"/>
      <c r="B347"/>
      <c r="C347"/>
      <c r="D347"/>
      <c r="E347"/>
      <c r="F347"/>
      <c r="G347"/>
      <c r="H347"/>
      <c r="I347"/>
      <c r="J347"/>
      <c r="K347"/>
      <c r="L347"/>
    </row>
    <row r="348" ht="13.5" spans="1:12">
      <c r="A348"/>
      <c r="B348"/>
      <c r="C348"/>
      <c r="D348"/>
      <c r="E348"/>
      <c r="F348"/>
      <c r="G348"/>
      <c r="H348"/>
      <c r="I348"/>
      <c r="J348"/>
      <c r="K348"/>
      <c r="L348"/>
    </row>
    <row r="349" ht="13.5" spans="1:12">
      <c r="A349"/>
      <c r="B349"/>
      <c r="C349"/>
      <c r="D349"/>
      <c r="E349"/>
      <c r="F349"/>
      <c r="G349"/>
      <c r="H349"/>
      <c r="I349"/>
      <c r="J349"/>
      <c r="K349"/>
      <c r="L349"/>
    </row>
    <row r="350" ht="13.5" spans="1:12">
      <c r="A350"/>
      <c r="B350"/>
      <c r="C350"/>
      <c r="D350"/>
      <c r="E350"/>
      <c r="F350"/>
      <c r="G350"/>
      <c r="H350"/>
      <c r="I350"/>
      <c r="J350"/>
      <c r="K350"/>
      <c r="L350"/>
    </row>
    <row r="351" ht="13.5" spans="1:12">
      <c r="A351"/>
      <c r="B351"/>
      <c r="C351"/>
      <c r="D351"/>
      <c r="E351"/>
      <c r="F351"/>
      <c r="G351"/>
      <c r="H351"/>
      <c r="I351"/>
      <c r="J351"/>
      <c r="K351"/>
      <c r="L351"/>
    </row>
    <row r="352" ht="13.5" spans="1:12">
      <c r="A352"/>
      <c r="B352"/>
      <c r="C352"/>
      <c r="D352"/>
      <c r="E352"/>
      <c r="F352"/>
      <c r="G352"/>
      <c r="H352"/>
      <c r="I352"/>
      <c r="J352"/>
      <c r="K352"/>
      <c r="L352"/>
    </row>
  </sheetData>
  <mergeCells count="16">
    <mergeCell ref="A7:F7"/>
    <mergeCell ref="A10:F10"/>
    <mergeCell ref="A14:F14"/>
    <mergeCell ref="A17:F17"/>
    <mergeCell ref="A19:F19"/>
    <mergeCell ref="A23:F23"/>
    <mergeCell ref="A24:F24"/>
    <mergeCell ref="A4:A6"/>
    <mergeCell ref="A8:A9"/>
    <mergeCell ref="A11:A13"/>
    <mergeCell ref="A15:A16"/>
    <mergeCell ref="A20:A22"/>
    <mergeCell ref="B4:B6"/>
    <mergeCell ref="B8:B9"/>
    <mergeCell ref="B11:B12"/>
    <mergeCell ref="B21:B22"/>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52"/>
  <sheetViews>
    <sheetView zoomScale="70" zoomScaleNormal="70" workbookViewId="0">
      <pane ySplit="3" topLeftCell="A64" activePane="bottomLeft" state="frozen"/>
      <selection/>
      <selection pane="bottomLeft" activeCell="E30" sqref="E30:E44"/>
    </sheetView>
  </sheetViews>
  <sheetFormatPr defaultColWidth="9.14285714285714" defaultRowHeight="15.75"/>
  <cols>
    <col min="1" max="1" width="14.2857142857143" style="77" customWidth="true"/>
    <col min="2" max="2" width="14.4285714285714" style="77" customWidth="true"/>
    <col min="3" max="3" width="36.4571428571429" style="77" customWidth="true"/>
    <col min="4" max="4" width="45.5428571428571" style="77" customWidth="true"/>
    <col min="5" max="5" width="54.6857142857143" style="77" customWidth="true"/>
    <col min="6" max="6" width="11.1428571428571" style="78"/>
    <col min="7" max="7" width="17.352380952381" style="78" customWidth="true"/>
    <col min="8" max="8" width="18.5714285714286" style="78" customWidth="true"/>
    <col min="9" max="9" width="17.752380952381" style="79" customWidth="true"/>
    <col min="10" max="10" width="18.7714285714286" style="78" customWidth="true"/>
    <col min="11" max="11" width="17.9619047619048" style="78" customWidth="true"/>
    <col min="12" max="12" width="13.2666666666667" style="79" customWidth="true"/>
    <col min="13" max="13" width="27" style="77"/>
    <col min="14" max="16384" width="9.14285714285714" style="77"/>
  </cols>
  <sheetData>
    <row r="1" ht="24" customHeight="true" spans="1:2">
      <c r="A1" s="77" t="s">
        <v>60</v>
      </c>
      <c r="B1" s="80" t="s">
        <v>4</v>
      </c>
    </row>
    <row r="3" s="77" customFormat="true" ht="49" customHeight="true" spans="1:13">
      <c r="A3" s="81" t="s">
        <v>61</v>
      </c>
      <c r="B3" s="81" t="s">
        <v>62</v>
      </c>
      <c r="C3" s="81" t="s">
        <v>63</v>
      </c>
      <c r="D3" s="81" t="s">
        <v>64</v>
      </c>
      <c r="E3" s="81" t="s">
        <v>65</v>
      </c>
      <c r="F3" s="81" t="s">
        <v>66</v>
      </c>
      <c r="G3" s="81" t="s">
        <v>67</v>
      </c>
      <c r="H3" s="81" t="s">
        <v>68</v>
      </c>
      <c r="I3" s="84" t="s">
        <v>69</v>
      </c>
      <c r="J3" s="81" t="s">
        <v>70</v>
      </c>
      <c r="K3" s="81" t="s">
        <v>71</v>
      </c>
      <c r="L3" s="85" t="s">
        <v>72</v>
      </c>
      <c r="M3"/>
    </row>
    <row r="4" s="77" customFormat="true" ht="30" customHeight="true" spans="1:13">
      <c r="A4" s="82" t="s">
        <v>17</v>
      </c>
      <c r="B4" s="82">
        <v>2019</v>
      </c>
      <c r="C4" s="82" t="s">
        <v>109</v>
      </c>
      <c r="D4" s="82" t="s">
        <v>110</v>
      </c>
      <c r="E4" s="82" t="s">
        <v>111</v>
      </c>
      <c r="F4" s="82" t="s">
        <v>14</v>
      </c>
      <c r="G4" s="83">
        <v>725</v>
      </c>
      <c r="H4" s="83">
        <v>725</v>
      </c>
      <c r="I4" s="86">
        <v>1</v>
      </c>
      <c r="J4" s="83"/>
      <c r="K4" s="83"/>
      <c r="L4" s="86"/>
      <c r="M4"/>
    </row>
    <row r="5" s="77" customFormat="true" ht="30" customHeight="true" spans="3:13">
      <c r="C5" s="82" t="s">
        <v>112</v>
      </c>
      <c r="D5" s="82" t="s">
        <v>113</v>
      </c>
      <c r="E5" s="82" t="s">
        <v>114</v>
      </c>
      <c r="F5" s="82" t="s">
        <v>14</v>
      </c>
      <c r="G5" s="83">
        <v>4000</v>
      </c>
      <c r="H5" s="83">
        <v>3700</v>
      </c>
      <c r="I5" s="86">
        <v>0.925</v>
      </c>
      <c r="J5" s="83"/>
      <c r="K5" s="83"/>
      <c r="L5" s="86"/>
      <c r="M5"/>
    </row>
    <row r="6" s="77" customFormat="true" ht="30" customHeight="true" spans="3:13">
      <c r="C6" s="82" t="s">
        <v>115</v>
      </c>
      <c r="D6" s="82" t="s">
        <v>116</v>
      </c>
      <c r="E6" s="82" t="s">
        <v>117</v>
      </c>
      <c r="F6" s="82" t="s">
        <v>14</v>
      </c>
      <c r="G6" s="83">
        <v>530</v>
      </c>
      <c r="H6" s="83">
        <v>530</v>
      </c>
      <c r="I6" s="86">
        <v>1</v>
      </c>
      <c r="J6" s="83"/>
      <c r="K6" s="83"/>
      <c r="L6" s="86"/>
      <c r="M6"/>
    </row>
    <row r="7" s="77" customFormat="true" ht="30" customHeight="true" spans="3:13">
      <c r="C7" s="82" t="s">
        <v>118</v>
      </c>
      <c r="D7" s="82" t="s">
        <v>119</v>
      </c>
      <c r="E7" s="82" t="s">
        <v>120</v>
      </c>
      <c r="F7" s="82" t="s">
        <v>14</v>
      </c>
      <c r="G7" s="83">
        <v>192</v>
      </c>
      <c r="H7" s="83">
        <v>192</v>
      </c>
      <c r="I7" s="86">
        <v>1</v>
      </c>
      <c r="J7" s="83"/>
      <c r="K7" s="83"/>
      <c r="L7" s="86"/>
      <c r="M7"/>
    </row>
    <row r="8" s="77" customFormat="true" ht="30" customHeight="true" spans="3:13">
      <c r="C8" s="82" t="s">
        <v>121</v>
      </c>
      <c r="D8" s="82" t="s">
        <v>122</v>
      </c>
      <c r="E8" s="82" t="s">
        <v>123</v>
      </c>
      <c r="F8" s="82" t="s">
        <v>13</v>
      </c>
      <c r="G8" s="83">
        <v>0</v>
      </c>
      <c r="H8" s="83">
        <v>0</v>
      </c>
      <c r="I8" s="86"/>
      <c r="J8" s="83">
        <v>1427</v>
      </c>
      <c r="K8" s="83">
        <v>1427</v>
      </c>
      <c r="L8" s="86">
        <v>1</v>
      </c>
      <c r="M8"/>
    </row>
    <row r="9" s="77" customFormat="true" ht="30" customHeight="true" spans="3:13">
      <c r="C9" s="82" t="s">
        <v>124</v>
      </c>
      <c r="D9" s="82" t="s">
        <v>125</v>
      </c>
      <c r="E9" s="82" t="s">
        <v>126</v>
      </c>
      <c r="F9" s="82" t="s">
        <v>14</v>
      </c>
      <c r="G9" s="83">
        <v>0</v>
      </c>
      <c r="H9" s="83">
        <v>0</v>
      </c>
      <c r="I9" s="86"/>
      <c r="J9" s="83">
        <v>200</v>
      </c>
      <c r="K9" s="83">
        <v>200</v>
      </c>
      <c r="L9" s="86">
        <v>1</v>
      </c>
      <c r="M9"/>
    </row>
    <row r="10" s="77" customFormat="true" ht="30" customHeight="true" spans="3:13">
      <c r="C10" s="82"/>
      <c r="D10" s="82"/>
      <c r="E10" s="82" t="s">
        <v>127</v>
      </c>
      <c r="F10" s="82" t="s">
        <v>14</v>
      </c>
      <c r="G10" s="83">
        <v>0</v>
      </c>
      <c r="H10" s="83">
        <v>0</v>
      </c>
      <c r="I10" s="86"/>
      <c r="J10" s="83">
        <v>280</v>
      </c>
      <c r="K10" s="83">
        <v>280</v>
      </c>
      <c r="L10" s="86">
        <v>1</v>
      </c>
      <c r="M10"/>
    </row>
    <row r="11" s="77" customFormat="true" ht="30" customHeight="true" spans="3:13">
      <c r="C11" s="82" t="s">
        <v>128</v>
      </c>
      <c r="D11" s="82" t="s">
        <v>129</v>
      </c>
      <c r="E11" s="82" t="s">
        <v>130</v>
      </c>
      <c r="F11" s="82" t="s">
        <v>14</v>
      </c>
      <c r="G11" s="83">
        <v>0</v>
      </c>
      <c r="H11" s="83">
        <v>0</v>
      </c>
      <c r="I11" s="86"/>
      <c r="J11" s="83">
        <v>205</v>
      </c>
      <c r="K11" s="83">
        <v>205</v>
      </c>
      <c r="L11" s="86">
        <v>1</v>
      </c>
      <c r="M11"/>
    </row>
    <row r="12" s="77" customFormat="true" ht="30" customHeight="true" spans="3:13">
      <c r="C12" s="82" t="s">
        <v>131</v>
      </c>
      <c r="D12" s="82" t="s">
        <v>132</v>
      </c>
      <c r="E12" s="82" t="s">
        <v>133</v>
      </c>
      <c r="F12" s="82" t="s">
        <v>14</v>
      </c>
      <c r="G12" s="83">
        <v>0</v>
      </c>
      <c r="H12" s="83">
        <v>0</v>
      </c>
      <c r="I12" s="86"/>
      <c r="J12" s="83">
        <v>360</v>
      </c>
      <c r="K12" s="83">
        <v>360</v>
      </c>
      <c r="L12" s="86">
        <v>1</v>
      </c>
      <c r="M12"/>
    </row>
    <row r="13" s="77" customFormat="true" ht="30" customHeight="true" spans="2:13">
      <c r="B13" s="82">
        <v>2020</v>
      </c>
      <c r="C13" s="82" t="s">
        <v>134</v>
      </c>
      <c r="D13" s="82" t="s">
        <v>135</v>
      </c>
      <c r="E13" s="82" t="s">
        <v>136</v>
      </c>
      <c r="F13" s="82" t="s">
        <v>14</v>
      </c>
      <c r="G13" s="83">
        <v>70</v>
      </c>
      <c r="H13" s="83">
        <v>70</v>
      </c>
      <c r="I13" s="86">
        <v>1</v>
      </c>
      <c r="J13" s="83"/>
      <c r="K13" s="83"/>
      <c r="L13" s="86"/>
      <c r="M13"/>
    </row>
    <row r="14" s="77" customFormat="true" ht="30" customHeight="true" spans="3:13">
      <c r="C14" s="82"/>
      <c r="E14" s="82" t="s">
        <v>137</v>
      </c>
      <c r="F14" s="82" t="s">
        <v>14</v>
      </c>
      <c r="G14" s="83">
        <v>155</v>
      </c>
      <c r="H14" s="83">
        <v>155</v>
      </c>
      <c r="I14" s="86">
        <v>1</v>
      </c>
      <c r="J14" s="83"/>
      <c r="K14" s="83"/>
      <c r="L14" s="86"/>
      <c r="M14"/>
    </row>
    <row r="15" s="77" customFormat="true" ht="30" customHeight="true" spans="3:13">
      <c r="C15" s="82"/>
      <c r="E15" s="82" t="s">
        <v>138</v>
      </c>
      <c r="F15" s="82" t="s">
        <v>14</v>
      </c>
      <c r="G15" s="83">
        <v>160</v>
      </c>
      <c r="H15" s="83">
        <v>160</v>
      </c>
      <c r="I15" s="86">
        <v>1</v>
      </c>
      <c r="J15" s="83"/>
      <c r="K15" s="83"/>
      <c r="L15" s="86"/>
      <c r="M15"/>
    </row>
    <row r="16" s="77" customFormat="true" ht="30" customHeight="true" spans="3:13">
      <c r="C16" s="82" t="s">
        <v>139</v>
      </c>
      <c r="D16" s="82" t="s">
        <v>140</v>
      </c>
      <c r="E16" s="82" t="s">
        <v>141</v>
      </c>
      <c r="F16" s="82" t="s">
        <v>13</v>
      </c>
      <c r="G16" s="83">
        <v>2001</v>
      </c>
      <c r="H16" s="83">
        <v>949.06</v>
      </c>
      <c r="I16" s="86">
        <v>0.474292853573213</v>
      </c>
      <c r="J16" s="83"/>
      <c r="K16" s="83"/>
      <c r="L16" s="86"/>
      <c r="M16"/>
    </row>
    <row r="17" s="77" customFormat="true" ht="30" customHeight="true" spans="3:13">
      <c r="C17" s="82" t="s">
        <v>142</v>
      </c>
      <c r="D17" s="82" t="s">
        <v>143</v>
      </c>
      <c r="E17" s="82" t="s">
        <v>144</v>
      </c>
      <c r="F17" s="82" t="s">
        <v>14</v>
      </c>
      <c r="G17" s="83">
        <v>115</v>
      </c>
      <c r="H17" s="83">
        <v>115</v>
      </c>
      <c r="I17" s="86">
        <v>1</v>
      </c>
      <c r="J17" s="83"/>
      <c r="K17" s="83"/>
      <c r="L17" s="86"/>
      <c r="M17"/>
    </row>
    <row r="18" s="77" customFormat="true" ht="30" customHeight="true" spans="3:13">
      <c r="C18" s="82"/>
      <c r="D18" s="82"/>
      <c r="E18" s="82" t="s">
        <v>145</v>
      </c>
      <c r="F18" s="82" t="s">
        <v>14</v>
      </c>
      <c r="G18" s="83">
        <v>400</v>
      </c>
      <c r="H18" s="83">
        <v>258.3</v>
      </c>
      <c r="I18" s="86">
        <v>0.64575</v>
      </c>
      <c r="J18" s="83"/>
      <c r="K18" s="83"/>
      <c r="L18" s="86"/>
      <c r="M18"/>
    </row>
    <row r="19" s="77" customFormat="true" ht="30" customHeight="true" spans="3:13">
      <c r="C19" s="82" t="s">
        <v>146</v>
      </c>
      <c r="D19" s="82" t="s">
        <v>147</v>
      </c>
      <c r="E19" s="82" t="s">
        <v>148</v>
      </c>
      <c r="F19" s="82" t="s">
        <v>13</v>
      </c>
      <c r="G19" s="83">
        <v>2100</v>
      </c>
      <c r="H19" s="83">
        <v>1680</v>
      </c>
      <c r="I19" s="86">
        <v>0.8</v>
      </c>
      <c r="J19" s="83"/>
      <c r="K19" s="83"/>
      <c r="L19" s="86"/>
      <c r="M19"/>
    </row>
    <row r="20" s="77" customFormat="true" ht="30" customHeight="true" spans="3:13">
      <c r="C20" s="82"/>
      <c r="D20" s="82"/>
      <c r="E20" s="82" t="s">
        <v>149</v>
      </c>
      <c r="F20" s="82" t="s">
        <v>13</v>
      </c>
      <c r="G20" s="83">
        <v>5000</v>
      </c>
      <c r="H20" s="83">
        <v>4108.3</v>
      </c>
      <c r="I20" s="86">
        <v>0.82166</v>
      </c>
      <c r="J20" s="83"/>
      <c r="K20" s="83"/>
      <c r="L20" s="86"/>
      <c r="M20"/>
    </row>
    <row r="21" s="77" customFormat="true" ht="30" customHeight="true" spans="3:13">
      <c r="C21" s="82" t="s">
        <v>150</v>
      </c>
      <c r="D21" s="82" t="s">
        <v>151</v>
      </c>
      <c r="E21" s="82" t="s">
        <v>152</v>
      </c>
      <c r="F21" s="82" t="s">
        <v>14</v>
      </c>
      <c r="G21" s="83">
        <v>0</v>
      </c>
      <c r="H21" s="83">
        <v>0</v>
      </c>
      <c r="I21" s="86"/>
      <c r="J21" s="83">
        <v>260</v>
      </c>
      <c r="K21" s="83">
        <v>260</v>
      </c>
      <c r="L21" s="86">
        <v>1</v>
      </c>
      <c r="M21"/>
    </row>
    <row r="22" s="77" customFormat="true" ht="30" customHeight="true" spans="3:13">
      <c r="C22" s="82" t="s">
        <v>153</v>
      </c>
      <c r="D22" s="82" t="s">
        <v>154</v>
      </c>
      <c r="E22" s="82" t="s">
        <v>155</v>
      </c>
      <c r="F22" s="82" t="s">
        <v>14</v>
      </c>
      <c r="G22" s="83">
        <v>0</v>
      </c>
      <c r="H22" s="83">
        <v>0</v>
      </c>
      <c r="I22" s="86"/>
      <c r="J22" s="83">
        <v>449</v>
      </c>
      <c r="K22" s="83">
        <v>449</v>
      </c>
      <c r="L22" s="86">
        <v>1</v>
      </c>
      <c r="M22"/>
    </row>
    <row r="23" s="77" customFormat="true" ht="30" customHeight="true" spans="2:13">
      <c r="B23" s="82">
        <v>2021</v>
      </c>
      <c r="C23" s="82" t="s">
        <v>156</v>
      </c>
      <c r="D23" s="82" t="s">
        <v>157</v>
      </c>
      <c r="E23" s="82" t="s">
        <v>158</v>
      </c>
      <c r="F23" s="82" t="s">
        <v>13</v>
      </c>
      <c r="G23" s="83">
        <v>871</v>
      </c>
      <c r="H23" s="83">
        <v>314.72</v>
      </c>
      <c r="I23" s="86">
        <v>0.361331802525832</v>
      </c>
      <c r="J23" s="83"/>
      <c r="K23" s="83"/>
      <c r="L23" s="86"/>
      <c r="M23"/>
    </row>
    <row r="24" s="77" customFormat="true" ht="30" customHeight="true" spans="3:13">
      <c r="C24" s="82" t="s">
        <v>159</v>
      </c>
      <c r="D24" s="82" t="s">
        <v>160</v>
      </c>
      <c r="E24" s="82" t="s">
        <v>161</v>
      </c>
      <c r="F24" s="82" t="s">
        <v>14</v>
      </c>
      <c r="G24" s="83">
        <v>487</v>
      </c>
      <c r="H24" s="83">
        <v>487</v>
      </c>
      <c r="I24" s="86">
        <v>1</v>
      </c>
      <c r="J24" s="83"/>
      <c r="K24" s="83"/>
      <c r="L24" s="86"/>
      <c r="M24"/>
    </row>
    <row r="25" s="77" customFormat="true" ht="30" customHeight="true" spans="3:13">
      <c r="C25" s="82" t="s">
        <v>162</v>
      </c>
      <c r="D25" s="82" t="s">
        <v>163</v>
      </c>
      <c r="E25" s="82" t="s">
        <v>164</v>
      </c>
      <c r="F25" s="82" t="s">
        <v>13</v>
      </c>
      <c r="G25" s="83">
        <v>0</v>
      </c>
      <c r="H25" s="83">
        <v>0</v>
      </c>
      <c r="I25" s="86"/>
      <c r="J25" s="83">
        <v>126</v>
      </c>
      <c r="K25" s="83">
        <v>126</v>
      </c>
      <c r="L25" s="86">
        <v>1</v>
      </c>
      <c r="M25"/>
    </row>
    <row r="26" s="77" customFormat="true" ht="30" customHeight="true" spans="5:13">
      <c r="E26" s="82" t="s">
        <v>165</v>
      </c>
      <c r="F26" s="82" t="s">
        <v>14</v>
      </c>
      <c r="G26" s="83">
        <v>0</v>
      </c>
      <c r="H26" s="83">
        <v>0</v>
      </c>
      <c r="I26" s="86"/>
      <c r="J26" s="83">
        <v>310</v>
      </c>
      <c r="K26" s="83">
        <v>310</v>
      </c>
      <c r="L26" s="86">
        <v>1</v>
      </c>
      <c r="M26"/>
    </row>
    <row r="27" s="77" customFormat="true" ht="30" customHeight="true" spans="3:13">
      <c r="C27" s="82" t="s">
        <v>166</v>
      </c>
      <c r="D27" s="82" t="s">
        <v>167</v>
      </c>
      <c r="E27" s="82" t="s">
        <v>168</v>
      </c>
      <c r="F27" s="82" t="s">
        <v>14</v>
      </c>
      <c r="G27" s="83"/>
      <c r="H27" s="83"/>
      <c r="I27" s="86"/>
      <c r="J27" s="83">
        <v>156</v>
      </c>
      <c r="K27" s="83">
        <v>123.21</v>
      </c>
      <c r="L27" s="86">
        <v>0.789807692307692</v>
      </c>
      <c r="M27"/>
    </row>
    <row r="28" s="77" customFormat="true" ht="30" customHeight="true" spans="3:13">
      <c r="C28" s="82" t="s">
        <v>169</v>
      </c>
      <c r="D28" s="82" t="s">
        <v>170</v>
      </c>
      <c r="E28" s="82" t="s">
        <v>171</v>
      </c>
      <c r="F28" s="82" t="s">
        <v>91</v>
      </c>
      <c r="G28" s="83"/>
      <c r="H28" s="83"/>
      <c r="I28" s="86"/>
      <c r="J28" s="83">
        <v>1321</v>
      </c>
      <c r="K28" s="83">
        <v>819.4</v>
      </c>
      <c r="L28" s="86">
        <v>0.620287660862983</v>
      </c>
      <c r="M28"/>
    </row>
    <row r="29" s="77" customFormat="true" ht="30" customHeight="true" spans="1:13">
      <c r="A29" s="82" t="s">
        <v>82</v>
      </c>
      <c r="G29" s="83">
        <v>16806</v>
      </c>
      <c r="H29" s="83">
        <v>13444.38</v>
      </c>
      <c r="I29" s="86">
        <v>0.799975008925384</v>
      </c>
      <c r="J29" s="83">
        <v>5094</v>
      </c>
      <c r="K29" s="83">
        <v>4559.61</v>
      </c>
      <c r="L29" s="86">
        <v>0.895094228504123</v>
      </c>
      <c r="M29"/>
    </row>
    <row r="30" s="77" customFormat="true" ht="30" customHeight="true" spans="1:13">
      <c r="A30" s="82" t="s">
        <v>18</v>
      </c>
      <c r="B30" s="82">
        <v>2019</v>
      </c>
      <c r="C30" s="82" t="s">
        <v>112</v>
      </c>
      <c r="D30" s="82" t="s">
        <v>113</v>
      </c>
      <c r="E30" s="82" t="s">
        <v>172</v>
      </c>
      <c r="F30" s="82" t="s">
        <v>13</v>
      </c>
      <c r="G30" s="83">
        <v>500</v>
      </c>
      <c r="H30" s="83">
        <v>349.3</v>
      </c>
      <c r="I30" s="86">
        <v>0.6986</v>
      </c>
      <c r="J30" s="83"/>
      <c r="K30" s="83"/>
      <c r="L30" s="86"/>
      <c r="M30"/>
    </row>
    <row r="31" s="77" customFormat="true" ht="30" customHeight="true" spans="3:13">
      <c r="C31" s="82" t="s">
        <v>115</v>
      </c>
      <c r="D31" s="82" t="s">
        <v>116</v>
      </c>
      <c r="E31" s="82" t="s">
        <v>117</v>
      </c>
      <c r="F31" s="82" t="s">
        <v>14</v>
      </c>
      <c r="G31" s="83">
        <v>640</v>
      </c>
      <c r="H31" s="83">
        <v>640</v>
      </c>
      <c r="I31" s="86">
        <v>1</v>
      </c>
      <c r="J31" s="83"/>
      <c r="K31" s="83"/>
      <c r="L31" s="86"/>
      <c r="M31"/>
    </row>
    <row r="32" s="77" customFormat="true" ht="30" customHeight="true" spans="3:13">
      <c r="C32" s="82" t="s">
        <v>128</v>
      </c>
      <c r="D32" s="82" t="s">
        <v>129</v>
      </c>
      <c r="E32" s="82" t="s">
        <v>173</v>
      </c>
      <c r="F32" s="82" t="s">
        <v>14</v>
      </c>
      <c r="G32" s="83">
        <v>0</v>
      </c>
      <c r="H32" s="83">
        <v>0</v>
      </c>
      <c r="I32" s="86"/>
      <c r="J32" s="83">
        <v>157</v>
      </c>
      <c r="K32" s="83">
        <v>157</v>
      </c>
      <c r="L32" s="86">
        <v>1</v>
      </c>
      <c r="M32"/>
    </row>
    <row r="33" s="77" customFormat="true" ht="30" customHeight="true" spans="2:13">
      <c r="B33" s="82">
        <v>2020</v>
      </c>
      <c r="C33" s="82" t="s">
        <v>134</v>
      </c>
      <c r="D33" s="82" t="s">
        <v>135</v>
      </c>
      <c r="E33" s="82" t="s">
        <v>174</v>
      </c>
      <c r="F33" s="82" t="s">
        <v>13</v>
      </c>
      <c r="G33" s="83">
        <v>464</v>
      </c>
      <c r="H33" s="83">
        <v>464</v>
      </c>
      <c r="I33" s="86">
        <v>1</v>
      </c>
      <c r="J33" s="83"/>
      <c r="K33" s="83"/>
      <c r="L33" s="86"/>
      <c r="M33"/>
    </row>
    <row r="34" s="77" customFormat="true" ht="30" customHeight="true" spans="3:13">
      <c r="C34" s="82" t="s">
        <v>175</v>
      </c>
      <c r="D34" s="82" t="s">
        <v>176</v>
      </c>
      <c r="E34" s="82" t="s">
        <v>177</v>
      </c>
      <c r="F34" s="82" t="s">
        <v>13</v>
      </c>
      <c r="G34" s="83">
        <v>2000</v>
      </c>
      <c r="H34" s="83">
        <v>1562.1149</v>
      </c>
      <c r="I34" s="86">
        <v>0.78105745</v>
      </c>
      <c r="J34" s="83"/>
      <c r="K34" s="83"/>
      <c r="L34" s="86"/>
      <c r="M34"/>
    </row>
    <row r="35" s="77" customFormat="true" ht="30" customHeight="true" spans="3:13">
      <c r="C35" s="82"/>
      <c r="D35" s="82"/>
      <c r="E35" s="82" t="s">
        <v>178</v>
      </c>
      <c r="F35" s="82" t="s">
        <v>13</v>
      </c>
      <c r="G35" s="83">
        <v>1000</v>
      </c>
      <c r="H35" s="83">
        <v>800</v>
      </c>
      <c r="I35" s="86">
        <v>0.8</v>
      </c>
      <c r="J35" s="83"/>
      <c r="K35" s="83"/>
      <c r="L35" s="86"/>
      <c r="M35"/>
    </row>
    <row r="36" s="77" customFormat="true" ht="30" customHeight="true" spans="3:13">
      <c r="C36" s="82" t="s">
        <v>179</v>
      </c>
      <c r="D36" s="82" t="s">
        <v>180</v>
      </c>
      <c r="E36" s="82" t="s">
        <v>181</v>
      </c>
      <c r="F36" s="82" t="s">
        <v>14</v>
      </c>
      <c r="G36" s="83">
        <v>366</v>
      </c>
      <c r="H36" s="83">
        <v>366</v>
      </c>
      <c r="I36" s="86">
        <v>1</v>
      </c>
      <c r="J36" s="83"/>
      <c r="K36" s="83"/>
      <c r="L36" s="86"/>
      <c r="M36"/>
    </row>
    <row r="37" s="77" customFormat="true" ht="30" customHeight="true" spans="3:13">
      <c r="C37" s="82" t="s">
        <v>146</v>
      </c>
      <c r="D37" s="82" t="s">
        <v>147</v>
      </c>
      <c r="E37" s="82" t="s">
        <v>182</v>
      </c>
      <c r="F37" s="82" t="s">
        <v>13</v>
      </c>
      <c r="G37" s="83">
        <v>2000</v>
      </c>
      <c r="H37" s="83">
        <v>1879.25</v>
      </c>
      <c r="I37" s="86">
        <v>0.939625</v>
      </c>
      <c r="J37" s="83"/>
      <c r="K37" s="83"/>
      <c r="L37" s="86"/>
      <c r="M37"/>
    </row>
    <row r="38" s="77" customFormat="true" ht="30" customHeight="true" spans="3:13">
      <c r="C38" s="82"/>
      <c r="D38" s="82"/>
      <c r="E38" s="82" t="s">
        <v>183</v>
      </c>
      <c r="F38" s="82" t="s">
        <v>13</v>
      </c>
      <c r="G38" s="83">
        <v>3000</v>
      </c>
      <c r="H38" s="83">
        <v>2400</v>
      </c>
      <c r="I38" s="86">
        <v>0.8</v>
      </c>
      <c r="J38" s="83"/>
      <c r="K38" s="83"/>
      <c r="L38" s="86"/>
      <c r="M38"/>
    </row>
    <row r="39" s="77" customFormat="true" ht="30" customHeight="true" spans="3:13">
      <c r="C39" s="82" t="s">
        <v>153</v>
      </c>
      <c r="D39" s="82" t="s">
        <v>154</v>
      </c>
      <c r="E39" s="82" t="s">
        <v>184</v>
      </c>
      <c r="F39" s="82" t="s">
        <v>14</v>
      </c>
      <c r="G39" s="83">
        <v>0</v>
      </c>
      <c r="H39" s="83">
        <v>0</v>
      </c>
      <c r="I39" s="86"/>
      <c r="J39" s="83">
        <v>314</v>
      </c>
      <c r="K39" s="83">
        <v>314</v>
      </c>
      <c r="L39" s="86">
        <v>1</v>
      </c>
      <c r="M39"/>
    </row>
    <row r="40" s="77" customFormat="true" ht="30" customHeight="true" spans="2:13">
      <c r="B40" s="82">
        <v>2021</v>
      </c>
      <c r="C40" s="82" t="s">
        <v>185</v>
      </c>
      <c r="D40" s="82" t="s">
        <v>186</v>
      </c>
      <c r="E40" s="82" t="s">
        <v>187</v>
      </c>
      <c r="F40" s="82" t="s">
        <v>13</v>
      </c>
      <c r="G40" s="83">
        <v>2500</v>
      </c>
      <c r="H40" s="83">
        <v>1810</v>
      </c>
      <c r="I40" s="86">
        <v>0.724</v>
      </c>
      <c r="J40" s="83"/>
      <c r="K40" s="83"/>
      <c r="L40" s="86"/>
      <c r="M40"/>
    </row>
    <row r="41" s="77" customFormat="true" ht="30" customHeight="true" spans="3:13">
      <c r="C41" s="82" t="s">
        <v>159</v>
      </c>
      <c r="D41" s="82" t="s">
        <v>160</v>
      </c>
      <c r="E41" s="82" t="s">
        <v>188</v>
      </c>
      <c r="F41" s="82" t="s">
        <v>14</v>
      </c>
      <c r="G41" s="83">
        <v>115</v>
      </c>
      <c r="H41" s="83">
        <v>50</v>
      </c>
      <c r="I41" s="86">
        <v>0.434782608695652</v>
      </c>
      <c r="J41" s="83"/>
      <c r="K41" s="83"/>
      <c r="L41" s="86"/>
      <c r="M41"/>
    </row>
    <row r="42" s="77" customFormat="true" ht="30" customHeight="true" spans="3:13">
      <c r="C42" s="82" t="s">
        <v>189</v>
      </c>
      <c r="D42" s="82" t="s">
        <v>190</v>
      </c>
      <c r="E42" s="82" t="s">
        <v>191</v>
      </c>
      <c r="F42" s="82" t="s">
        <v>13</v>
      </c>
      <c r="G42" s="83">
        <v>1700</v>
      </c>
      <c r="H42" s="83">
        <v>1086.72</v>
      </c>
      <c r="I42" s="86">
        <v>0.639247058823529</v>
      </c>
      <c r="J42" s="83"/>
      <c r="K42" s="83"/>
      <c r="L42" s="86"/>
      <c r="M42"/>
    </row>
    <row r="43" s="77" customFormat="true" ht="30" customHeight="true" spans="3:13">
      <c r="C43" s="82" t="s">
        <v>162</v>
      </c>
      <c r="D43" s="82" t="s">
        <v>163</v>
      </c>
      <c r="E43" s="82" t="s">
        <v>192</v>
      </c>
      <c r="F43" s="82" t="s">
        <v>13</v>
      </c>
      <c r="G43" s="83">
        <v>0</v>
      </c>
      <c r="H43" s="83">
        <v>0</v>
      </c>
      <c r="I43" s="86"/>
      <c r="J43" s="83">
        <v>287</v>
      </c>
      <c r="K43" s="83">
        <v>287</v>
      </c>
      <c r="L43" s="86">
        <v>1</v>
      </c>
      <c r="M43"/>
    </row>
    <row r="44" s="77" customFormat="true" ht="30" customHeight="true" spans="3:13">
      <c r="C44" s="82" t="s">
        <v>169</v>
      </c>
      <c r="D44" s="82" t="s">
        <v>170</v>
      </c>
      <c r="E44" s="82" t="s">
        <v>193</v>
      </c>
      <c r="F44" s="82" t="s">
        <v>13</v>
      </c>
      <c r="G44" s="83">
        <v>0</v>
      </c>
      <c r="H44" s="83">
        <v>0</v>
      </c>
      <c r="I44" s="86"/>
      <c r="J44" s="83">
        <v>154</v>
      </c>
      <c r="K44" s="83">
        <v>154</v>
      </c>
      <c r="L44" s="86">
        <v>1</v>
      </c>
      <c r="M44"/>
    </row>
    <row r="45" s="77" customFormat="true" ht="30" customHeight="true" spans="1:13">
      <c r="A45" s="82" t="s">
        <v>87</v>
      </c>
      <c r="G45" s="83">
        <v>14285</v>
      </c>
      <c r="H45" s="83">
        <v>11407.3849</v>
      </c>
      <c r="I45" s="86">
        <v>0.798556870843542</v>
      </c>
      <c r="J45" s="83">
        <v>912</v>
      </c>
      <c r="K45" s="83">
        <v>912</v>
      </c>
      <c r="L45" s="86">
        <v>1</v>
      </c>
      <c r="M45"/>
    </row>
    <row r="46" s="77" customFormat="true" ht="30" customHeight="true" spans="1:13">
      <c r="A46" s="82" t="s">
        <v>19</v>
      </c>
      <c r="B46" s="82">
        <v>2019</v>
      </c>
      <c r="C46" s="82" t="s">
        <v>115</v>
      </c>
      <c r="D46" s="82" t="s">
        <v>116</v>
      </c>
      <c r="E46" s="82" t="s">
        <v>117</v>
      </c>
      <c r="F46" s="82" t="s">
        <v>14</v>
      </c>
      <c r="G46" s="83">
        <v>280</v>
      </c>
      <c r="H46" s="83">
        <v>278.6234</v>
      </c>
      <c r="I46" s="86">
        <v>0.995083571428571</v>
      </c>
      <c r="J46" s="83"/>
      <c r="K46" s="83"/>
      <c r="L46" s="86"/>
      <c r="M46"/>
    </row>
    <row r="47" s="77" customFormat="true" ht="30" customHeight="true" spans="3:13">
      <c r="C47" s="82" t="s">
        <v>131</v>
      </c>
      <c r="D47" s="82" t="s">
        <v>132</v>
      </c>
      <c r="E47" s="82" t="s">
        <v>194</v>
      </c>
      <c r="F47" s="82" t="s">
        <v>14</v>
      </c>
      <c r="G47" s="83">
        <v>0</v>
      </c>
      <c r="H47" s="83">
        <v>0</v>
      </c>
      <c r="I47" s="86"/>
      <c r="J47" s="83">
        <v>153</v>
      </c>
      <c r="K47" s="83">
        <v>153</v>
      </c>
      <c r="L47" s="86">
        <v>1</v>
      </c>
      <c r="M47"/>
    </row>
    <row r="48" s="77" customFormat="true" ht="30" customHeight="true" spans="2:13">
      <c r="B48" s="82">
        <v>2020</v>
      </c>
      <c r="C48" s="82" t="s">
        <v>134</v>
      </c>
      <c r="D48" s="82" t="s">
        <v>135</v>
      </c>
      <c r="E48" s="82" t="s">
        <v>195</v>
      </c>
      <c r="F48" s="82" t="s">
        <v>14</v>
      </c>
      <c r="G48" s="83">
        <v>203</v>
      </c>
      <c r="H48" s="83">
        <v>203</v>
      </c>
      <c r="I48" s="86">
        <v>1</v>
      </c>
      <c r="J48" s="83"/>
      <c r="K48" s="83"/>
      <c r="L48" s="86"/>
      <c r="M48"/>
    </row>
    <row r="49" s="77" customFormat="true" ht="30" customHeight="true" spans="3:13">
      <c r="C49" s="82" t="s">
        <v>142</v>
      </c>
      <c r="D49" s="82" t="s">
        <v>143</v>
      </c>
      <c r="E49" s="82" t="s">
        <v>196</v>
      </c>
      <c r="F49" s="82" t="s">
        <v>14</v>
      </c>
      <c r="G49" s="83">
        <v>300</v>
      </c>
      <c r="H49" s="83">
        <v>300</v>
      </c>
      <c r="I49" s="86">
        <v>1</v>
      </c>
      <c r="J49" s="83"/>
      <c r="K49" s="83"/>
      <c r="L49" s="86"/>
      <c r="M49"/>
    </row>
    <row r="50" s="77" customFormat="true" ht="30" customHeight="true" spans="3:13">
      <c r="C50" s="82"/>
      <c r="D50" s="82"/>
      <c r="E50" s="82" t="s">
        <v>197</v>
      </c>
      <c r="F50" s="82" t="s">
        <v>14</v>
      </c>
      <c r="G50" s="83">
        <v>100</v>
      </c>
      <c r="H50" s="83">
        <v>100</v>
      </c>
      <c r="I50" s="86">
        <v>1</v>
      </c>
      <c r="J50" s="83"/>
      <c r="K50" s="83"/>
      <c r="L50" s="86"/>
      <c r="M50"/>
    </row>
    <row r="51" s="77" customFormat="true" ht="30" customHeight="true" spans="2:13">
      <c r="B51" s="82">
        <v>2021</v>
      </c>
      <c r="C51" s="82" t="s">
        <v>189</v>
      </c>
      <c r="D51" s="82" t="s">
        <v>190</v>
      </c>
      <c r="E51" s="82" t="s">
        <v>198</v>
      </c>
      <c r="F51" s="82" t="s">
        <v>13</v>
      </c>
      <c r="G51" s="83">
        <v>2050</v>
      </c>
      <c r="H51" s="83">
        <v>1085.29</v>
      </c>
      <c r="I51" s="86">
        <v>0.529409756097561</v>
      </c>
      <c r="J51" s="83"/>
      <c r="K51" s="83"/>
      <c r="L51" s="86"/>
      <c r="M51"/>
    </row>
    <row r="52" s="77" customFormat="true" ht="30" customHeight="true" spans="3:13">
      <c r="C52" s="82" t="s">
        <v>162</v>
      </c>
      <c r="D52" s="82" t="s">
        <v>163</v>
      </c>
      <c r="E52" s="82" t="s">
        <v>199</v>
      </c>
      <c r="F52" s="82" t="s">
        <v>13</v>
      </c>
      <c r="G52" s="83"/>
      <c r="H52" s="83"/>
      <c r="I52" s="86"/>
      <c r="J52" s="83">
        <v>293</v>
      </c>
      <c r="K52" s="83">
        <v>0</v>
      </c>
      <c r="L52" s="86">
        <v>0</v>
      </c>
      <c r="M52"/>
    </row>
    <row r="53" s="77" customFormat="true" ht="30" customHeight="true" spans="3:13">
      <c r="C53" s="82" t="s">
        <v>166</v>
      </c>
      <c r="D53" s="82" t="s">
        <v>167</v>
      </c>
      <c r="E53" s="82" t="s">
        <v>200</v>
      </c>
      <c r="F53" s="82" t="s">
        <v>13</v>
      </c>
      <c r="G53" s="83"/>
      <c r="H53" s="83"/>
      <c r="I53" s="86"/>
      <c r="J53" s="83">
        <v>82</v>
      </c>
      <c r="K53" s="83">
        <v>0</v>
      </c>
      <c r="L53" s="86">
        <v>0</v>
      </c>
      <c r="M53"/>
    </row>
    <row r="54" s="77" customFormat="true" ht="30" customHeight="true" spans="1:13">
      <c r="A54" s="82" t="s">
        <v>96</v>
      </c>
      <c r="G54" s="83">
        <v>2933</v>
      </c>
      <c r="H54" s="83">
        <v>1966.9134</v>
      </c>
      <c r="I54" s="86">
        <v>0.670614865325605</v>
      </c>
      <c r="J54" s="83">
        <v>528</v>
      </c>
      <c r="K54" s="83">
        <v>153</v>
      </c>
      <c r="L54" s="86">
        <v>0.289772727272727</v>
      </c>
      <c r="M54"/>
    </row>
    <row r="55" s="77" customFormat="true" ht="30" customHeight="true" spans="1:13">
      <c r="A55" s="82" t="s">
        <v>20</v>
      </c>
      <c r="B55" s="82">
        <v>2019</v>
      </c>
      <c r="C55" s="82" t="s">
        <v>115</v>
      </c>
      <c r="D55" s="82" t="s">
        <v>116</v>
      </c>
      <c r="E55" s="82" t="s">
        <v>117</v>
      </c>
      <c r="F55" s="82" t="s">
        <v>14</v>
      </c>
      <c r="G55" s="83">
        <v>140</v>
      </c>
      <c r="H55" s="83">
        <v>138.2</v>
      </c>
      <c r="I55" s="86">
        <v>0.987142857142857</v>
      </c>
      <c r="J55" s="83"/>
      <c r="K55" s="83"/>
      <c r="L55" s="86"/>
      <c r="M55"/>
    </row>
    <row r="56" s="77" customFormat="true" ht="30" customHeight="true" spans="3:13">
      <c r="C56" s="82" t="s">
        <v>121</v>
      </c>
      <c r="D56" s="82" t="s">
        <v>122</v>
      </c>
      <c r="E56" s="82" t="s">
        <v>201</v>
      </c>
      <c r="F56" s="82" t="s">
        <v>13</v>
      </c>
      <c r="G56" s="83"/>
      <c r="H56" s="83"/>
      <c r="I56" s="86"/>
      <c r="J56" s="83">
        <v>227</v>
      </c>
      <c r="K56" s="83">
        <v>212.21</v>
      </c>
      <c r="L56" s="86">
        <v>0.934845814977974</v>
      </c>
      <c r="M56"/>
    </row>
    <row r="57" s="77" customFormat="true" ht="30" customHeight="true" spans="3:13">
      <c r="C57" s="82" t="s">
        <v>128</v>
      </c>
      <c r="D57" s="82" t="s">
        <v>129</v>
      </c>
      <c r="E57" s="82" t="s">
        <v>202</v>
      </c>
      <c r="F57" s="82" t="s">
        <v>14</v>
      </c>
      <c r="G57" s="83">
        <v>0</v>
      </c>
      <c r="H57" s="83">
        <v>0</v>
      </c>
      <c r="I57" s="86"/>
      <c r="J57" s="83">
        <v>173</v>
      </c>
      <c r="K57" s="83">
        <v>173</v>
      </c>
      <c r="L57" s="86">
        <v>1</v>
      </c>
      <c r="M57"/>
    </row>
    <row r="58" s="77" customFormat="true" ht="30" customHeight="true" spans="3:13">
      <c r="C58" s="82" t="s">
        <v>131</v>
      </c>
      <c r="D58" s="82" t="s">
        <v>132</v>
      </c>
      <c r="E58" s="82" t="s">
        <v>203</v>
      </c>
      <c r="F58" s="82" t="s">
        <v>14</v>
      </c>
      <c r="G58" s="83">
        <v>0</v>
      </c>
      <c r="H58" s="83">
        <v>0</v>
      </c>
      <c r="I58" s="86"/>
      <c r="J58" s="83">
        <v>72</v>
      </c>
      <c r="K58" s="83">
        <v>72</v>
      </c>
      <c r="L58" s="86">
        <v>1</v>
      </c>
      <c r="M58"/>
    </row>
    <row r="59" s="77" customFormat="true" ht="30" customHeight="true" spans="2:13">
      <c r="B59" s="82">
        <v>2020</v>
      </c>
      <c r="C59" s="82" t="s">
        <v>134</v>
      </c>
      <c r="D59" s="82" t="s">
        <v>135</v>
      </c>
      <c r="E59" s="82" t="s">
        <v>204</v>
      </c>
      <c r="F59" s="82" t="s">
        <v>14</v>
      </c>
      <c r="G59" s="83">
        <v>101</v>
      </c>
      <c r="H59" s="83">
        <v>64.9902</v>
      </c>
      <c r="I59" s="86">
        <v>0.643467326732673</v>
      </c>
      <c r="J59" s="83"/>
      <c r="K59" s="83"/>
      <c r="L59" s="86"/>
      <c r="M59"/>
    </row>
    <row r="60" s="77" customFormat="true" ht="30" customHeight="true" spans="3:13">
      <c r="C60" s="82" t="s">
        <v>142</v>
      </c>
      <c r="D60" s="82" t="s">
        <v>143</v>
      </c>
      <c r="E60" s="82" t="s">
        <v>205</v>
      </c>
      <c r="F60" s="82" t="s">
        <v>14</v>
      </c>
      <c r="G60" s="83">
        <v>100</v>
      </c>
      <c r="H60" s="83">
        <v>100</v>
      </c>
      <c r="I60" s="86">
        <v>1</v>
      </c>
      <c r="J60" s="83"/>
      <c r="K60" s="83"/>
      <c r="L60" s="86"/>
      <c r="M60"/>
    </row>
    <row r="61" s="77" customFormat="true" ht="30" customHeight="true" spans="3:13">
      <c r="C61" s="82"/>
      <c r="D61" s="82"/>
      <c r="E61" s="82" t="s">
        <v>206</v>
      </c>
      <c r="F61" s="82" t="s">
        <v>14</v>
      </c>
      <c r="G61" s="83">
        <v>148</v>
      </c>
      <c r="H61" s="83">
        <v>148</v>
      </c>
      <c r="I61" s="86">
        <v>1</v>
      </c>
      <c r="J61" s="83"/>
      <c r="K61" s="83"/>
      <c r="L61" s="86"/>
      <c r="M61"/>
    </row>
    <row r="62" s="77" customFormat="true" ht="30" customHeight="true" spans="3:13">
      <c r="C62" s="82" t="s">
        <v>207</v>
      </c>
      <c r="D62" s="82" t="s">
        <v>208</v>
      </c>
      <c r="E62" s="82" t="s">
        <v>209</v>
      </c>
      <c r="F62" s="82" t="s">
        <v>91</v>
      </c>
      <c r="G62" s="83">
        <v>0</v>
      </c>
      <c r="H62" s="83">
        <v>0</v>
      </c>
      <c r="I62" s="86"/>
      <c r="J62" s="83">
        <v>100</v>
      </c>
      <c r="K62" s="83">
        <v>100</v>
      </c>
      <c r="L62" s="86">
        <v>1</v>
      </c>
      <c r="M62"/>
    </row>
    <row r="63" s="77" customFormat="true" ht="30" customHeight="true" spans="3:13">
      <c r="C63" s="82" t="s">
        <v>153</v>
      </c>
      <c r="D63" s="82" t="s">
        <v>154</v>
      </c>
      <c r="E63" s="82" t="s">
        <v>210</v>
      </c>
      <c r="F63" s="82" t="s">
        <v>14</v>
      </c>
      <c r="G63" s="83"/>
      <c r="H63" s="83"/>
      <c r="I63" s="86"/>
      <c r="J63" s="83">
        <v>333</v>
      </c>
      <c r="K63" s="83">
        <v>305.95</v>
      </c>
      <c r="L63" s="86">
        <v>0.918768768768769</v>
      </c>
      <c r="M63"/>
    </row>
    <row r="64" s="77" customFormat="true" ht="30" customHeight="true" spans="2:13">
      <c r="B64" s="82">
        <v>2021</v>
      </c>
      <c r="C64" s="82" t="s">
        <v>185</v>
      </c>
      <c r="D64" s="82" t="s">
        <v>186</v>
      </c>
      <c r="E64" s="82" t="s">
        <v>211</v>
      </c>
      <c r="F64" s="82" t="s">
        <v>13</v>
      </c>
      <c r="G64" s="83">
        <v>2000</v>
      </c>
      <c r="H64" s="83">
        <v>1335.8</v>
      </c>
      <c r="I64" s="86">
        <v>0.6679</v>
      </c>
      <c r="J64" s="83"/>
      <c r="K64" s="83"/>
      <c r="L64" s="86"/>
      <c r="M64"/>
    </row>
    <row r="65" s="77" customFormat="true" ht="30" customHeight="true" spans="3:13">
      <c r="C65" s="82" t="s">
        <v>166</v>
      </c>
      <c r="D65" s="82" t="s">
        <v>167</v>
      </c>
      <c r="E65" s="82" t="s">
        <v>212</v>
      </c>
      <c r="F65" s="82" t="s">
        <v>14</v>
      </c>
      <c r="G65" s="83"/>
      <c r="H65" s="83"/>
      <c r="I65" s="86"/>
      <c r="J65" s="83">
        <v>134</v>
      </c>
      <c r="K65" s="83">
        <v>108.48</v>
      </c>
      <c r="L65" s="86">
        <v>0.80955223880597</v>
      </c>
      <c r="M65"/>
    </row>
    <row r="66" s="77" customFormat="true" ht="30" customHeight="true" spans="3:13">
      <c r="C66" s="82" t="s">
        <v>169</v>
      </c>
      <c r="D66" s="82" t="s">
        <v>170</v>
      </c>
      <c r="E66" s="82" t="s">
        <v>213</v>
      </c>
      <c r="F66" s="82" t="s">
        <v>14</v>
      </c>
      <c r="G66" s="83"/>
      <c r="H66" s="83"/>
      <c r="I66" s="86"/>
      <c r="J66" s="83">
        <v>163</v>
      </c>
      <c r="K66" s="83">
        <v>120.74</v>
      </c>
      <c r="L66" s="86">
        <v>0.740736196319018</v>
      </c>
      <c r="M66"/>
    </row>
    <row r="67" s="77" customFormat="true" ht="30" customHeight="true" spans="1:13">
      <c r="A67" s="82" t="s">
        <v>99</v>
      </c>
      <c r="G67" s="83">
        <v>2489</v>
      </c>
      <c r="H67" s="83">
        <v>1786.9902</v>
      </c>
      <c r="I67" s="86">
        <v>0.717955082362395</v>
      </c>
      <c r="J67" s="83">
        <v>1202</v>
      </c>
      <c r="K67" s="83">
        <v>1092.38</v>
      </c>
      <c r="L67" s="86">
        <v>0.908801996672213</v>
      </c>
      <c r="M67"/>
    </row>
    <row r="68" s="77" customFormat="true" ht="30" customHeight="true" spans="1:13">
      <c r="A68" s="82" t="s">
        <v>21</v>
      </c>
      <c r="B68" s="82">
        <v>2019</v>
      </c>
      <c r="C68" s="82" t="s">
        <v>115</v>
      </c>
      <c r="D68" s="82" t="s">
        <v>116</v>
      </c>
      <c r="E68" s="82" t="s">
        <v>117</v>
      </c>
      <c r="F68" s="82" t="s">
        <v>14</v>
      </c>
      <c r="G68" s="83">
        <v>140</v>
      </c>
      <c r="H68" s="83">
        <v>140</v>
      </c>
      <c r="I68" s="86">
        <v>1</v>
      </c>
      <c r="J68" s="83"/>
      <c r="K68" s="83"/>
      <c r="L68" s="86"/>
      <c r="M68"/>
    </row>
    <row r="69" s="77" customFormat="true" ht="30" customHeight="true" spans="3:13">
      <c r="C69" s="82" t="s">
        <v>118</v>
      </c>
      <c r="D69" s="82" t="s">
        <v>119</v>
      </c>
      <c r="E69" s="82" t="s">
        <v>214</v>
      </c>
      <c r="F69" s="82" t="s">
        <v>14</v>
      </c>
      <c r="G69" s="83">
        <v>1500</v>
      </c>
      <c r="H69" s="83">
        <v>1430.24</v>
      </c>
      <c r="I69" s="86">
        <v>0.953493333333333</v>
      </c>
      <c r="J69" s="83"/>
      <c r="K69" s="83"/>
      <c r="L69" s="86"/>
      <c r="M69"/>
    </row>
    <row r="70" s="77" customFormat="true" ht="30" customHeight="true" spans="3:13">
      <c r="C70" s="82" t="s">
        <v>121</v>
      </c>
      <c r="D70" s="82" t="s">
        <v>122</v>
      </c>
      <c r="E70" s="82" t="s">
        <v>215</v>
      </c>
      <c r="F70" s="82" t="s">
        <v>13</v>
      </c>
      <c r="G70" s="83">
        <v>0</v>
      </c>
      <c r="H70" s="83">
        <v>0</v>
      </c>
      <c r="I70" s="86"/>
      <c r="J70" s="83">
        <v>245</v>
      </c>
      <c r="K70" s="83">
        <v>245</v>
      </c>
      <c r="L70" s="86">
        <v>1</v>
      </c>
      <c r="M70"/>
    </row>
    <row r="71" s="77" customFormat="true" ht="30" customHeight="true" spans="2:13">
      <c r="B71" s="82">
        <v>2020</v>
      </c>
      <c r="C71" s="82" t="s">
        <v>134</v>
      </c>
      <c r="D71" s="82" t="s">
        <v>135</v>
      </c>
      <c r="E71" s="82" t="s">
        <v>216</v>
      </c>
      <c r="F71" s="82" t="s">
        <v>14</v>
      </c>
      <c r="G71" s="83">
        <v>21</v>
      </c>
      <c r="H71" s="83">
        <v>21</v>
      </c>
      <c r="I71" s="86">
        <v>1</v>
      </c>
      <c r="J71" s="83"/>
      <c r="K71" s="83"/>
      <c r="L71" s="86"/>
      <c r="M71"/>
    </row>
    <row r="72" s="77" customFormat="true" ht="30" customHeight="true" spans="3:13">
      <c r="C72" s="82"/>
      <c r="E72" s="82" t="s">
        <v>217</v>
      </c>
      <c r="F72" s="82" t="s">
        <v>14</v>
      </c>
      <c r="G72" s="83">
        <v>80</v>
      </c>
      <c r="H72" s="83">
        <v>80</v>
      </c>
      <c r="I72" s="86">
        <v>1</v>
      </c>
      <c r="J72" s="83"/>
      <c r="K72" s="83"/>
      <c r="L72" s="86"/>
      <c r="M72"/>
    </row>
    <row r="73" s="77" customFormat="true" ht="30" customHeight="true" spans="3:13">
      <c r="C73" s="82" t="s">
        <v>142</v>
      </c>
      <c r="D73" s="82" t="s">
        <v>143</v>
      </c>
      <c r="E73" s="82" t="s">
        <v>218</v>
      </c>
      <c r="F73" s="82" t="s">
        <v>14</v>
      </c>
      <c r="G73" s="83">
        <v>150</v>
      </c>
      <c r="H73" s="83">
        <v>147.3</v>
      </c>
      <c r="I73" s="86">
        <v>0.982</v>
      </c>
      <c r="J73" s="83"/>
      <c r="K73" s="83"/>
      <c r="L73" s="86"/>
      <c r="M73"/>
    </row>
    <row r="74" s="77" customFormat="true" ht="30" customHeight="true" spans="3:13">
      <c r="C74" s="82" t="s">
        <v>153</v>
      </c>
      <c r="D74" s="82" t="s">
        <v>154</v>
      </c>
      <c r="E74" s="82" t="s">
        <v>219</v>
      </c>
      <c r="F74" s="82" t="s">
        <v>14</v>
      </c>
      <c r="G74" s="83">
        <v>0</v>
      </c>
      <c r="H74" s="83">
        <v>0</v>
      </c>
      <c r="I74" s="86"/>
      <c r="J74" s="83">
        <v>285</v>
      </c>
      <c r="K74" s="83">
        <v>285</v>
      </c>
      <c r="L74" s="86">
        <v>1</v>
      </c>
      <c r="M74"/>
    </row>
    <row r="75" s="77" customFormat="true" ht="30" customHeight="true" spans="2:13">
      <c r="B75" s="82">
        <v>2021</v>
      </c>
      <c r="C75" s="82" t="s">
        <v>185</v>
      </c>
      <c r="D75" s="82" t="s">
        <v>186</v>
      </c>
      <c r="E75" s="82" t="s">
        <v>220</v>
      </c>
      <c r="F75" s="82" t="s">
        <v>13</v>
      </c>
      <c r="G75" s="83">
        <v>3500</v>
      </c>
      <c r="H75" s="83">
        <v>2504</v>
      </c>
      <c r="I75" s="86">
        <v>0.715428571428571</v>
      </c>
      <c r="J75" s="83"/>
      <c r="K75" s="83"/>
      <c r="L75" s="86"/>
      <c r="M75"/>
    </row>
    <row r="76" s="77" customFormat="true" ht="30" customHeight="true" spans="3:13">
      <c r="C76" s="82" t="s">
        <v>159</v>
      </c>
      <c r="D76" s="82" t="s">
        <v>160</v>
      </c>
      <c r="E76" s="82" t="s">
        <v>221</v>
      </c>
      <c r="F76" s="82" t="s">
        <v>14</v>
      </c>
      <c r="G76" s="83">
        <v>240</v>
      </c>
      <c r="H76" s="83">
        <v>240</v>
      </c>
      <c r="I76" s="86">
        <v>1</v>
      </c>
      <c r="J76" s="83"/>
      <c r="K76" s="83"/>
      <c r="L76" s="86"/>
      <c r="M76"/>
    </row>
    <row r="77" s="77" customFormat="true" ht="30" customHeight="true" spans="3:13">
      <c r="C77" s="82" t="s">
        <v>162</v>
      </c>
      <c r="D77" s="82" t="s">
        <v>163</v>
      </c>
      <c r="E77" s="82" t="s">
        <v>222</v>
      </c>
      <c r="F77" s="82" t="s">
        <v>14</v>
      </c>
      <c r="G77" s="83">
        <v>0</v>
      </c>
      <c r="H77" s="83">
        <v>0</v>
      </c>
      <c r="I77" s="86"/>
      <c r="J77" s="83">
        <v>294</v>
      </c>
      <c r="K77" s="83">
        <v>294</v>
      </c>
      <c r="L77" s="86">
        <v>1</v>
      </c>
      <c r="M77"/>
    </row>
    <row r="78" s="77" customFormat="true" ht="30" customHeight="true" spans="3:13">
      <c r="C78" s="82" t="s">
        <v>166</v>
      </c>
      <c r="D78" s="82" t="s">
        <v>167</v>
      </c>
      <c r="E78" s="82" t="s">
        <v>223</v>
      </c>
      <c r="F78" s="82" t="s">
        <v>14</v>
      </c>
      <c r="G78" s="83">
        <v>0</v>
      </c>
      <c r="H78" s="83">
        <v>0</v>
      </c>
      <c r="I78" s="86"/>
      <c r="J78" s="83">
        <v>101</v>
      </c>
      <c r="K78" s="83">
        <v>101</v>
      </c>
      <c r="L78" s="86">
        <v>1</v>
      </c>
      <c r="M78"/>
    </row>
    <row r="79" s="77" customFormat="true" ht="30" customHeight="true" spans="3:13">
      <c r="C79" s="82" t="s">
        <v>169</v>
      </c>
      <c r="D79" s="82" t="s">
        <v>170</v>
      </c>
      <c r="E79" s="82" t="s">
        <v>224</v>
      </c>
      <c r="F79" s="82" t="s">
        <v>14</v>
      </c>
      <c r="G79" s="83">
        <v>0</v>
      </c>
      <c r="H79" s="83">
        <v>0</v>
      </c>
      <c r="I79" s="86"/>
      <c r="J79" s="83">
        <v>159</v>
      </c>
      <c r="K79" s="83">
        <v>159</v>
      </c>
      <c r="L79" s="86">
        <v>1</v>
      </c>
      <c r="M79"/>
    </row>
    <row r="80" s="77" customFormat="true" ht="30" customHeight="true" spans="1:13">
      <c r="A80" s="82" t="s">
        <v>225</v>
      </c>
      <c r="G80" s="83">
        <v>5631</v>
      </c>
      <c r="H80" s="83">
        <v>4562.54</v>
      </c>
      <c r="I80" s="86">
        <v>0.810253951340792</v>
      </c>
      <c r="J80" s="83">
        <v>1084</v>
      </c>
      <c r="K80" s="83">
        <v>1084</v>
      </c>
      <c r="L80" s="86">
        <v>1</v>
      </c>
      <c r="M80"/>
    </row>
    <row r="81" s="77" customFormat="true" ht="30" customHeight="true" spans="1:13">
      <c r="A81" s="82" t="s">
        <v>22</v>
      </c>
      <c r="B81" s="82">
        <v>2019</v>
      </c>
      <c r="C81" s="82" t="s">
        <v>115</v>
      </c>
      <c r="D81" s="82" t="s">
        <v>116</v>
      </c>
      <c r="E81" s="82" t="s">
        <v>117</v>
      </c>
      <c r="F81" s="82" t="s">
        <v>14</v>
      </c>
      <c r="G81" s="83">
        <v>140</v>
      </c>
      <c r="H81" s="83">
        <v>140</v>
      </c>
      <c r="I81" s="86">
        <v>1</v>
      </c>
      <c r="J81" s="83"/>
      <c r="K81" s="83"/>
      <c r="L81" s="86"/>
      <c r="M81"/>
    </row>
    <row r="82" s="77" customFormat="true" ht="30" customHeight="true" spans="3:13">
      <c r="C82" s="82" t="s">
        <v>226</v>
      </c>
      <c r="D82" s="82" t="s">
        <v>227</v>
      </c>
      <c r="E82" s="82" t="s">
        <v>228</v>
      </c>
      <c r="F82" s="82" t="s">
        <v>14</v>
      </c>
      <c r="G82" s="83">
        <v>1050</v>
      </c>
      <c r="H82" s="83">
        <v>1050</v>
      </c>
      <c r="I82" s="86">
        <v>1</v>
      </c>
      <c r="J82" s="83"/>
      <c r="K82" s="83"/>
      <c r="L82" s="86"/>
      <c r="M82"/>
    </row>
    <row r="83" s="77" customFormat="true" ht="30" customHeight="true" spans="3:13">
      <c r="C83" s="82" t="s">
        <v>121</v>
      </c>
      <c r="D83" s="82" t="s">
        <v>122</v>
      </c>
      <c r="E83" s="82" t="s">
        <v>229</v>
      </c>
      <c r="F83" s="82" t="s">
        <v>13</v>
      </c>
      <c r="G83" s="83">
        <v>0</v>
      </c>
      <c r="H83" s="83">
        <v>0</v>
      </c>
      <c r="I83" s="86"/>
      <c r="J83" s="83">
        <v>240</v>
      </c>
      <c r="K83" s="83">
        <v>240</v>
      </c>
      <c r="L83" s="86">
        <v>1</v>
      </c>
      <c r="M83"/>
    </row>
    <row r="84" s="77" customFormat="true" ht="30" customHeight="true" spans="3:13">
      <c r="C84" s="82" t="s">
        <v>128</v>
      </c>
      <c r="D84" s="82" t="s">
        <v>129</v>
      </c>
      <c r="E84" s="82" t="s">
        <v>230</v>
      </c>
      <c r="F84" s="82" t="s">
        <v>14</v>
      </c>
      <c r="G84" s="83">
        <v>0</v>
      </c>
      <c r="H84" s="83">
        <v>0</v>
      </c>
      <c r="I84" s="86"/>
      <c r="J84" s="83">
        <v>165</v>
      </c>
      <c r="K84" s="83">
        <v>165</v>
      </c>
      <c r="L84" s="86">
        <v>1</v>
      </c>
      <c r="M84"/>
    </row>
    <row r="85" s="77" customFormat="true" ht="30" customHeight="true" spans="2:13">
      <c r="B85" s="82">
        <v>2020</v>
      </c>
      <c r="C85" s="82" t="s">
        <v>134</v>
      </c>
      <c r="D85" s="82" t="s">
        <v>135</v>
      </c>
      <c r="E85" s="82" t="s">
        <v>231</v>
      </c>
      <c r="F85" s="82" t="s">
        <v>14</v>
      </c>
      <c r="G85" s="83">
        <v>101</v>
      </c>
      <c r="H85" s="83">
        <v>101</v>
      </c>
      <c r="I85" s="86">
        <v>1</v>
      </c>
      <c r="J85" s="83"/>
      <c r="K85" s="83"/>
      <c r="L85" s="86"/>
      <c r="M85"/>
    </row>
    <row r="86" s="77" customFormat="true" ht="30" customHeight="true" spans="3:13">
      <c r="C86" s="82" t="s">
        <v>207</v>
      </c>
      <c r="D86" s="82" t="s">
        <v>208</v>
      </c>
      <c r="E86" s="82" t="s">
        <v>232</v>
      </c>
      <c r="F86" s="82" t="s">
        <v>14</v>
      </c>
      <c r="G86" s="83">
        <v>0</v>
      </c>
      <c r="H86" s="83">
        <v>0</v>
      </c>
      <c r="I86" s="86"/>
      <c r="J86" s="83">
        <v>160</v>
      </c>
      <c r="K86" s="83">
        <v>160</v>
      </c>
      <c r="L86" s="86">
        <v>1</v>
      </c>
      <c r="M86"/>
    </row>
    <row r="87" s="77" customFormat="true" ht="30" customHeight="true" spans="3:13">
      <c r="C87" s="82" t="s">
        <v>153</v>
      </c>
      <c r="D87" s="82" t="s">
        <v>154</v>
      </c>
      <c r="E87" s="82" t="s">
        <v>233</v>
      </c>
      <c r="F87" s="82" t="s">
        <v>14</v>
      </c>
      <c r="G87" s="83">
        <v>0</v>
      </c>
      <c r="H87" s="83">
        <v>0</v>
      </c>
      <c r="I87" s="86"/>
      <c r="J87" s="83">
        <v>285</v>
      </c>
      <c r="K87" s="83">
        <v>285</v>
      </c>
      <c r="L87" s="86">
        <v>1</v>
      </c>
      <c r="M87"/>
    </row>
    <row r="88" s="77" customFormat="true" ht="30" customHeight="true" spans="2:13">
      <c r="B88" s="82">
        <v>2021</v>
      </c>
      <c r="C88" s="82" t="s">
        <v>159</v>
      </c>
      <c r="D88" s="82" t="s">
        <v>160</v>
      </c>
      <c r="E88" s="82" t="s">
        <v>234</v>
      </c>
      <c r="F88" s="82" t="s">
        <v>13</v>
      </c>
      <c r="G88" s="83">
        <v>678</v>
      </c>
      <c r="H88" s="83">
        <v>450</v>
      </c>
      <c r="I88" s="86">
        <v>0.663716814159292</v>
      </c>
      <c r="J88" s="83"/>
      <c r="K88" s="83"/>
      <c r="L88" s="86"/>
      <c r="M88"/>
    </row>
    <row r="89" s="77" customFormat="true" ht="30" customHeight="true" spans="3:13">
      <c r="C89" s="82" t="s">
        <v>162</v>
      </c>
      <c r="D89" s="82" t="s">
        <v>163</v>
      </c>
      <c r="E89" s="82" t="s">
        <v>235</v>
      </c>
      <c r="F89" s="82" t="s">
        <v>14</v>
      </c>
      <c r="G89" s="83"/>
      <c r="H89" s="83"/>
      <c r="I89" s="86"/>
      <c r="J89" s="83">
        <v>417</v>
      </c>
      <c r="K89" s="83">
        <v>408.89</v>
      </c>
      <c r="L89" s="86">
        <v>0.980551558752998</v>
      </c>
      <c r="M89"/>
    </row>
    <row r="90" s="77" customFormat="true" ht="30" customHeight="true" spans="3:13">
      <c r="C90" s="82" t="s">
        <v>166</v>
      </c>
      <c r="D90" s="82" t="s">
        <v>167</v>
      </c>
      <c r="E90" s="82" t="s">
        <v>236</v>
      </c>
      <c r="F90" s="82" t="s">
        <v>13</v>
      </c>
      <c r="G90" s="83"/>
      <c r="H90" s="83"/>
      <c r="I90" s="86"/>
      <c r="J90" s="83">
        <v>101</v>
      </c>
      <c r="K90" s="83">
        <v>0</v>
      </c>
      <c r="L90" s="86">
        <v>0</v>
      </c>
      <c r="M90"/>
    </row>
    <row r="91" s="77" customFormat="true" ht="30" customHeight="true" spans="3:13">
      <c r="C91" s="82" t="s">
        <v>169</v>
      </c>
      <c r="D91" s="82" t="s">
        <v>170</v>
      </c>
      <c r="E91" s="82" t="s">
        <v>237</v>
      </c>
      <c r="F91" s="82" t="s">
        <v>14</v>
      </c>
      <c r="G91" s="83"/>
      <c r="H91" s="83"/>
      <c r="I91" s="86"/>
      <c r="J91" s="83">
        <v>150</v>
      </c>
      <c r="K91" s="83">
        <v>63.52</v>
      </c>
      <c r="L91" s="86">
        <v>0.423466666666667</v>
      </c>
      <c r="M91"/>
    </row>
    <row r="92" s="77" customFormat="true" ht="30" customHeight="true" spans="1:13">
      <c r="A92" s="82" t="s">
        <v>101</v>
      </c>
      <c r="G92" s="83">
        <v>1969</v>
      </c>
      <c r="H92" s="83">
        <v>1741</v>
      </c>
      <c r="I92" s="86">
        <v>0.884205180294566</v>
      </c>
      <c r="J92" s="83">
        <v>1518</v>
      </c>
      <c r="K92" s="83">
        <v>1322.41</v>
      </c>
      <c r="L92" s="86">
        <v>0.871152832674572</v>
      </c>
      <c r="M92"/>
    </row>
    <row r="93" s="77" customFormat="true" ht="30" customHeight="true" spans="1:13">
      <c r="A93" s="82" t="s">
        <v>23</v>
      </c>
      <c r="B93" s="82">
        <v>2019</v>
      </c>
      <c r="C93" s="82" t="s">
        <v>112</v>
      </c>
      <c r="D93" s="82" t="s">
        <v>113</v>
      </c>
      <c r="E93" s="82" t="s">
        <v>238</v>
      </c>
      <c r="F93" s="82" t="s">
        <v>14</v>
      </c>
      <c r="G93" s="83">
        <v>1000</v>
      </c>
      <c r="H93" s="83">
        <v>886.56</v>
      </c>
      <c r="I93" s="86">
        <v>0.88656</v>
      </c>
      <c r="J93" s="83"/>
      <c r="K93" s="83"/>
      <c r="L93" s="86"/>
      <c r="M93"/>
    </row>
    <row r="94" s="77" customFormat="true" ht="30" customHeight="true" spans="3:13">
      <c r="C94" s="82" t="s">
        <v>226</v>
      </c>
      <c r="D94" s="82" t="s">
        <v>227</v>
      </c>
      <c r="E94" s="82" t="s">
        <v>239</v>
      </c>
      <c r="F94" s="82" t="s">
        <v>14</v>
      </c>
      <c r="G94" s="83">
        <v>800</v>
      </c>
      <c r="H94" s="83">
        <v>800</v>
      </c>
      <c r="I94" s="86">
        <v>1</v>
      </c>
      <c r="J94" s="83"/>
      <c r="K94" s="83"/>
      <c r="L94" s="86"/>
      <c r="M94"/>
    </row>
    <row r="95" s="77" customFormat="true" ht="30" customHeight="true" spans="3:13">
      <c r="C95" s="82" t="s">
        <v>121</v>
      </c>
      <c r="D95" s="82" t="s">
        <v>122</v>
      </c>
      <c r="E95" s="82" t="s">
        <v>240</v>
      </c>
      <c r="F95" s="82" t="s">
        <v>14</v>
      </c>
      <c r="G95" s="83">
        <v>0</v>
      </c>
      <c r="H95" s="83">
        <v>0</v>
      </c>
      <c r="I95" s="86"/>
      <c r="J95" s="83">
        <v>242</v>
      </c>
      <c r="K95" s="83">
        <v>242</v>
      </c>
      <c r="L95" s="86">
        <v>1</v>
      </c>
      <c r="M95"/>
    </row>
    <row r="96" ht="30" customHeight="true" spans="3:13">
      <c r="C96" s="82" t="s">
        <v>124</v>
      </c>
      <c r="D96" s="82" t="s">
        <v>125</v>
      </c>
      <c r="E96" s="82" t="s">
        <v>241</v>
      </c>
      <c r="F96" s="82" t="s">
        <v>14</v>
      </c>
      <c r="G96" s="83">
        <v>0</v>
      </c>
      <c r="H96" s="83">
        <v>0</v>
      </c>
      <c r="I96" s="86"/>
      <c r="J96" s="83">
        <v>500</v>
      </c>
      <c r="K96" s="83">
        <v>500</v>
      </c>
      <c r="L96" s="86">
        <v>1</v>
      </c>
      <c r="M96"/>
    </row>
    <row r="97" ht="30" customHeight="true" spans="3:13">
      <c r="C97" s="82" t="s">
        <v>128</v>
      </c>
      <c r="D97" s="82" t="s">
        <v>129</v>
      </c>
      <c r="E97" s="82" t="s">
        <v>242</v>
      </c>
      <c r="F97" s="82" t="s">
        <v>14</v>
      </c>
      <c r="G97" s="83">
        <v>0</v>
      </c>
      <c r="H97" s="83">
        <v>0</v>
      </c>
      <c r="I97" s="86"/>
      <c r="J97" s="83">
        <v>165</v>
      </c>
      <c r="K97" s="83">
        <v>165</v>
      </c>
      <c r="L97" s="86">
        <v>1</v>
      </c>
      <c r="M97"/>
    </row>
    <row r="98" ht="30" customHeight="true" spans="2:13">
      <c r="B98" s="82">
        <v>2020</v>
      </c>
      <c r="C98" s="82" t="s">
        <v>179</v>
      </c>
      <c r="D98" s="82" t="s">
        <v>180</v>
      </c>
      <c r="E98" s="82" t="s">
        <v>243</v>
      </c>
      <c r="F98" s="82" t="s">
        <v>14</v>
      </c>
      <c r="G98" s="83">
        <v>306</v>
      </c>
      <c r="H98" s="83">
        <v>306</v>
      </c>
      <c r="I98" s="86">
        <v>1</v>
      </c>
      <c r="J98" s="83"/>
      <c r="K98" s="83"/>
      <c r="L98" s="86"/>
      <c r="M98"/>
    </row>
    <row r="99" ht="30" customHeight="true" spans="3:13">
      <c r="C99" s="82" t="s">
        <v>207</v>
      </c>
      <c r="D99" s="82" t="s">
        <v>208</v>
      </c>
      <c r="E99" s="82" t="s">
        <v>244</v>
      </c>
      <c r="F99" s="82" t="s">
        <v>13</v>
      </c>
      <c r="G99" s="83">
        <v>0</v>
      </c>
      <c r="H99" s="83">
        <v>0</v>
      </c>
      <c r="I99" s="86"/>
      <c r="J99" s="83">
        <v>151</v>
      </c>
      <c r="K99" s="83">
        <v>151</v>
      </c>
      <c r="L99" s="86">
        <v>1</v>
      </c>
      <c r="M99"/>
    </row>
    <row r="100" ht="30" customHeight="true" spans="2:13">
      <c r="B100" s="82">
        <v>2021</v>
      </c>
      <c r="C100" s="82" t="s">
        <v>245</v>
      </c>
      <c r="D100" s="82" t="s">
        <v>246</v>
      </c>
      <c r="E100" s="82" t="s">
        <v>247</v>
      </c>
      <c r="F100" s="82" t="s">
        <v>13</v>
      </c>
      <c r="G100" s="83">
        <v>2610</v>
      </c>
      <c r="H100" s="83">
        <v>1888.312</v>
      </c>
      <c r="I100" s="86">
        <v>0.723491187739464</v>
      </c>
      <c r="J100" s="83"/>
      <c r="K100" s="83"/>
      <c r="L100" s="86"/>
      <c r="M100"/>
    </row>
    <row r="101" ht="30" customHeight="true" spans="3:13">
      <c r="C101" s="82" t="s">
        <v>162</v>
      </c>
      <c r="D101" s="82" t="s">
        <v>163</v>
      </c>
      <c r="E101" s="82" t="s">
        <v>248</v>
      </c>
      <c r="F101" s="82" t="s">
        <v>13</v>
      </c>
      <c r="G101" s="83">
        <v>0</v>
      </c>
      <c r="H101" s="83">
        <v>0</v>
      </c>
      <c r="I101" s="86"/>
      <c r="J101" s="83">
        <v>147</v>
      </c>
      <c r="K101" s="83">
        <v>147</v>
      </c>
      <c r="L101" s="86">
        <v>1</v>
      </c>
      <c r="M101"/>
    </row>
    <row r="102" ht="30" customHeight="true" spans="3:13">
      <c r="C102" s="82" t="s">
        <v>166</v>
      </c>
      <c r="D102" s="82" t="s">
        <v>167</v>
      </c>
      <c r="E102" s="82" t="s">
        <v>249</v>
      </c>
      <c r="F102" s="82" t="s">
        <v>14</v>
      </c>
      <c r="G102" s="83">
        <v>0</v>
      </c>
      <c r="H102" s="83">
        <v>0</v>
      </c>
      <c r="I102" s="86"/>
      <c r="J102" s="83">
        <v>154</v>
      </c>
      <c r="K102" s="83">
        <v>88</v>
      </c>
      <c r="L102" s="86">
        <v>0.571428571428571</v>
      </c>
      <c r="M102"/>
    </row>
    <row r="103" ht="30" customHeight="true" spans="3:13">
      <c r="C103" s="82" t="s">
        <v>169</v>
      </c>
      <c r="D103" s="82" t="s">
        <v>170</v>
      </c>
      <c r="E103" s="82" t="s">
        <v>250</v>
      </c>
      <c r="F103" s="82" t="s">
        <v>14</v>
      </c>
      <c r="G103" s="83">
        <v>0</v>
      </c>
      <c r="H103" s="83">
        <v>0</v>
      </c>
      <c r="I103" s="86"/>
      <c r="J103" s="83">
        <v>159</v>
      </c>
      <c r="K103" s="83">
        <v>150</v>
      </c>
      <c r="L103" s="86">
        <v>0.943396226415094</v>
      </c>
      <c r="M103"/>
    </row>
    <row r="104" ht="30" customHeight="true" spans="1:13">
      <c r="A104" s="82" t="s">
        <v>107</v>
      </c>
      <c r="F104" s="77"/>
      <c r="G104" s="83">
        <v>4716</v>
      </c>
      <c r="H104" s="83">
        <v>3880.872</v>
      </c>
      <c r="I104" s="86">
        <v>0.822916030534351</v>
      </c>
      <c r="J104" s="83">
        <v>1518</v>
      </c>
      <c r="K104" s="83">
        <v>1443</v>
      </c>
      <c r="L104" s="86">
        <v>0.950592885375494</v>
      </c>
      <c r="M104"/>
    </row>
    <row r="105" ht="30" customHeight="true" spans="1:13">
      <c r="A105" s="82" t="s">
        <v>108</v>
      </c>
      <c r="F105" s="77"/>
      <c r="G105" s="83">
        <v>48829</v>
      </c>
      <c r="H105" s="83">
        <v>38790.0805</v>
      </c>
      <c r="I105" s="86">
        <v>0.794406612873497</v>
      </c>
      <c r="J105" s="83">
        <v>11856</v>
      </c>
      <c r="K105" s="83">
        <v>10566.4</v>
      </c>
      <c r="L105" s="86">
        <v>0.891228070175439</v>
      </c>
      <c r="M105"/>
    </row>
    <row r="106" ht="30" customHeight="true" spans="1:13">
      <c r="A106"/>
      <c r="B106"/>
      <c r="C106"/>
      <c r="D106"/>
      <c r="E106"/>
      <c r="F106"/>
      <c r="G106"/>
      <c r="H106"/>
      <c r="I106"/>
      <c r="J106"/>
      <c r="K106"/>
      <c r="L106"/>
      <c r="M106"/>
    </row>
    <row r="107" ht="30" customHeight="true" spans="1:13">
      <c r="A107"/>
      <c r="B107"/>
      <c r="C107"/>
      <c r="D107"/>
      <c r="E107"/>
      <c r="F107"/>
      <c r="G107"/>
      <c r="H107"/>
      <c r="I107"/>
      <c r="J107"/>
      <c r="K107"/>
      <c r="L107"/>
      <c r="M107"/>
    </row>
    <row r="108" ht="30" customHeight="true" spans="1:13">
      <c r="A108"/>
      <c r="B108"/>
      <c r="C108"/>
      <c r="D108"/>
      <c r="E108"/>
      <c r="F108"/>
      <c r="G108"/>
      <c r="H108"/>
      <c r="I108"/>
      <c r="J108"/>
      <c r="K108"/>
      <c r="L108"/>
      <c r="M108"/>
    </row>
    <row r="109" ht="30" customHeight="true" spans="1:13">
      <c r="A109"/>
      <c r="B109"/>
      <c r="C109"/>
      <c r="D109"/>
      <c r="E109"/>
      <c r="F109"/>
      <c r="G109"/>
      <c r="H109"/>
      <c r="I109"/>
      <c r="J109"/>
      <c r="K109"/>
      <c r="L109"/>
      <c r="M109"/>
    </row>
    <row r="110" ht="30" customHeight="true" spans="1:13">
      <c r="A110"/>
      <c r="B110"/>
      <c r="C110"/>
      <c r="D110"/>
      <c r="E110"/>
      <c r="F110"/>
      <c r="G110"/>
      <c r="H110"/>
      <c r="I110"/>
      <c r="J110"/>
      <c r="K110"/>
      <c r="L110"/>
      <c r="M110"/>
    </row>
    <row r="111" ht="30" customHeight="true" spans="1:13">
      <c r="A111"/>
      <c r="B111"/>
      <c r="C111"/>
      <c r="D111"/>
      <c r="E111"/>
      <c r="F111"/>
      <c r="G111"/>
      <c r="H111"/>
      <c r="I111"/>
      <c r="J111"/>
      <c r="K111"/>
      <c r="L111"/>
      <c r="M111"/>
    </row>
    <row r="112" ht="30" customHeight="true" spans="1:13">
      <c r="A112"/>
      <c r="B112"/>
      <c r="C112"/>
      <c r="D112"/>
      <c r="E112"/>
      <c r="F112"/>
      <c r="G112"/>
      <c r="H112"/>
      <c r="I112"/>
      <c r="J112"/>
      <c r="K112"/>
      <c r="L112"/>
      <c r="M112"/>
    </row>
    <row r="113" ht="30" customHeight="true" spans="1:13">
      <c r="A113"/>
      <c r="B113"/>
      <c r="C113"/>
      <c r="D113"/>
      <c r="E113"/>
      <c r="F113"/>
      <c r="G113"/>
      <c r="H113"/>
      <c r="I113"/>
      <c r="J113"/>
      <c r="K113"/>
      <c r="L113"/>
      <c r="M113"/>
    </row>
    <row r="114" ht="30" customHeight="true" spans="1:13">
      <c r="A114"/>
      <c r="B114"/>
      <c r="C114"/>
      <c r="D114"/>
      <c r="E114"/>
      <c r="F114"/>
      <c r="G114"/>
      <c r="H114"/>
      <c r="I114"/>
      <c r="J114"/>
      <c r="K114"/>
      <c r="L114"/>
      <c r="M114"/>
    </row>
    <row r="115" ht="30" customHeight="true" spans="1:13">
      <c r="A115"/>
      <c r="B115"/>
      <c r="C115"/>
      <c r="D115"/>
      <c r="E115"/>
      <c r="F115"/>
      <c r="G115"/>
      <c r="H115"/>
      <c r="I115"/>
      <c r="J115"/>
      <c r="K115"/>
      <c r="L115"/>
      <c r="M115"/>
    </row>
    <row r="116" ht="30" customHeight="true" spans="1:13">
      <c r="A116"/>
      <c r="B116"/>
      <c r="C116"/>
      <c r="D116"/>
      <c r="E116"/>
      <c r="F116"/>
      <c r="G116"/>
      <c r="H116"/>
      <c r="I116"/>
      <c r="J116"/>
      <c r="K116"/>
      <c r="L116"/>
      <c r="M116"/>
    </row>
    <row r="117" ht="30" customHeight="true" spans="1:13">
      <c r="A117"/>
      <c r="B117"/>
      <c r="C117"/>
      <c r="D117"/>
      <c r="E117"/>
      <c r="F117"/>
      <c r="G117"/>
      <c r="H117"/>
      <c r="I117"/>
      <c r="J117"/>
      <c r="K117"/>
      <c r="L117"/>
      <c r="M117"/>
    </row>
    <row r="118" ht="30" customHeight="true" spans="1:13">
      <c r="A118"/>
      <c r="B118"/>
      <c r="C118"/>
      <c r="D118"/>
      <c r="E118"/>
      <c r="F118"/>
      <c r="G118"/>
      <c r="H118"/>
      <c r="I118"/>
      <c r="J118"/>
      <c r="K118"/>
      <c r="L118"/>
      <c r="M118"/>
    </row>
    <row r="119" ht="30" customHeight="true" spans="1:13">
      <c r="A119"/>
      <c r="B119"/>
      <c r="C119"/>
      <c r="D119"/>
      <c r="E119"/>
      <c r="F119"/>
      <c r="G119"/>
      <c r="H119"/>
      <c r="I119"/>
      <c r="J119"/>
      <c r="K119"/>
      <c r="L119"/>
      <c r="M119"/>
    </row>
    <row r="120" ht="30" customHeight="true" spans="1:13">
      <c r="A120"/>
      <c r="B120"/>
      <c r="C120"/>
      <c r="D120"/>
      <c r="E120"/>
      <c r="F120"/>
      <c r="G120"/>
      <c r="H120"/>
      <c r="I120"/>
      <c r="J120"/>
      <c r="K120"/>
      <c r="L120"/>
      <c r="M120"/>
    </row>
    <row r="121" ht="30" customHeight="true" spans="1:13">
      <c r="A121"/>
      <c r="B121"/>
      <c r="C121"/>
      <c r="D121"/>
      <c r="E121"/>
      <c r="F121"/>
      <c r="G121"/>
      <c r="H121"/>
      <c r="I121"/>
      <c r="J121"/>
      <c r="K121"/>
      <c r="L121"/>
      <c r="M121"/>
    </row>
    <row r="122" ht="30" customHeight="true" spans="1:13">
      <c r="A122"/>
      <c r="B122"/>
      <c r="C122"/>
      <c r="D122"/>
      <c r="E122"/>
      <c r="F122"/>
      <c r="G122"/>
      <c r="H122"/>
      <c r="I122"/>
      <c r="J122"/>
      <c r="K122"/>
      <c r="L122"/>
      <c r="M122"/>
    </row>
    <row r="123" ht="30" customHeight="true" spans="1:13">
      <c r="A123"/>
      <c r="B123"/>
      <c r="C123"/>
      <c r="D123"/>
      <c r="E123"/>
      <c r="F123"/>
      <c r="G123"/>
      <c r="H123"/>
      <c r="I123"/>
      <c r="J123"/>
      <c r="K123"/>
      <c r="L123"/>
      <c r="M123"/>
    </row>
    <row r="124" ht="13.5" spans="1:13">
      <c r="A124"/>
      <c r="B124"/>
      <c r="C124"/>
      <c r="D124"/>
      <c r="E124"/>
      <c r="F124"/>
      <c r="G124"/>
      <c r="H124"/>
      <c r="I124"/>
      <c r="J124"/>
      <c r="K124"/>
      <c r="L124"/>
      <c r="M124"/>
    </row>
    <row r="125" ht="13.5" spans="1:13">
      <c r="A125"/>
      <c r="B125"/>
      <c r="C125"/>
      <c r="D125"/>
      <c r="E125"/>
      <c r="F125"/>
      <c r="G125"/>
      <c r="H125"/>
      <c r="I125"/>
      <c r="J125"/>
      <c r="K125"/>
      <c r="L125"/>
      <c r="M125"/>
    </row>
    <row r="126" ht="13.5" spans="1:13">
      <c r="A126"/>
      <c r="B126"/>
      <c r="C126"/>
      <c r="D126"/>
      <c r="E126"/>
      <c r="F126"/>
      <c r="G126"/>
      <c r="H126"/>
      <c r="I126"/>
      <c r="J126"/>
      <c r="K126"/>
      <c r="L126"/>
      <c r="M126"/>
    </row>
    <row r="127" ht="13.5" spans="1:13">
      <c r="A127"/>
      <c r="B127"/>
      <c r="C127"/>
      <c r="D127"/>
      <c r="E127"/>
      <c r="F127"/>
      <c r="G127"/>
      <c r="H127"/>
      <c r="I127"/>
      <c r="J127"/>
      <c r="K127"/>
      <c r="L127"/>
      <c r="M127"/>
    </row>
    <row r="128" ht="13.5" spans="1:13">
      <c r="A128"/>
      <c r="B128"/>
      <c r="C128"/>
      <c r="D128"/>
      <c r="E128"/>
      <c r="F128"/>
      <c r="G128"/>
      <c r="H128"/>
      <c r="I128"/>
      <c r="J128"/>
      <c r="K128"/>
      <c r="L128"/>
      <c r="M128"/>
    </row>
    <row r="129" ht="13.5" spans="1:13">
      <c r="A129"/>
      <c r="B129"/>
      <c r="C129"/>
      <c r="D129"/>
      <c r="E129"/>
      <c r="F129"/>
      <c r="G129"/>
      <c r="H129"/>
      <c r="I129"/>
      <c r="J129"/>
      <c r="K129"/>
      <c r="L129"/>
      <c r="M129"/>
    </row>
    <row r="130" ht="13.5" spans="1:13">
      <c r="A130"/>
      <c r="B130"/>
      <c r="C130"/>
      <c r="D130"/>
      <c r="E130"/>
      <c r="F130"/>
      <c r="G130"/>
      <c r="H130"/>
      <c r="I130"/>
      <c r="J130"/>
      <c r="K130"/>
      <c r="L130"/>
      <c r="M130"/>
    </row>
    <row r="131" ht="13.5" spans="1:13">
      <c r="A131"/>
      <c r="B131"/>
      <c r="C131"/>
      <c r="D131"/>
      <c r="E131"/>
      <c r="F131"/>
      <c r="G131"/>
      <c r="H131"/>
      <c r="I131"/>
      <c r="J131"/>
      <c r="K131"/>
      <c r="L131"/>
      <c r="M131"/>
    </row>
    <row r="132" ht="13.5" spans="1:13">
      <c r="A132"/>
      <c r="B132"/>
      <c r="C132"/>
      <c r="D132"/>
      <c r="E132"/>
      <c r="F132"/>
      <c r="G132"/>
      <c r="H132"/>
      <c r="I132"/>
      <c r="J132"/>
      <c r="K132"/>
      <c r="L132"/>
      <c r="M132"/>
    </row>
    <row r="133" ht="13.5" spans="1:13">
      <c r="A133"/>
      <c r="B133"/>
      <c r="C133"/>
      <c r="D133"/>
      <c r="E133"/>
      <c r="F133"/>
      <c r="G133"/>
      <c r="H133"/>
      <c r="I133"/>
      <c r="J133"/>
      <c r="K133"/>
      <c r="L133"/>
      <c r="M133"/>
    </row>
    <row r="134" ht="13.5" spans="1:13">
      <c r="A134"/>
      <c r="B134"/>
      <c r="C134"/>
      <c r="D134"/>
      <c r="E134"/>
      <c r="F134"/>
      <c r="G134"/>
      <c r="H134"/>
      <c r="I134"/>
      <c r="J134"/>
      <c r="K134"/>
      <c r="L134"/>
      <c r="M134"/>
    </row>
    <row r="135" ht="13.5" spans="1:13">
      <c r="A135"/>
      <c r="B135"/>
      <c r="C135"/>
      <c r="D135"/>
      <c r="E135"/>
      <c r="F135"/>
      <c r="G135"/>
      <c r="H135"/>
      <c r="I135"/>
      <c r="J135"/>
      <c r="K135"/>
      <c r="L135"/>
      <c r="M135"/>
    </row>
    <row r="136" ht="13.5" spans="1:13">
      <c r="A136"/>
      <c r="B136"/>
      <c r="C136"/>
      <c r="D136"/>
      <c r="E136"/>
      <c r="F136"/>
      <c r="G136"/>
      <c r="H136"/>
      <c r="I136"/>
      <c r="J136"/>
      <c r="K136"/>
      <c r="L136"/>
      <c r="M136"/>
    </row>
    <row r="137" ht="13.5" spans="1:13">
      <c r="A137"/>
      <c r="B137"/>
      <c r="C137"/>
      <c r="D137"/>
      <c r="E137"/>
      <c r="F137"/>
      <c r="G137"/>
      <c r="H137"/>
      <c r="I137"/>
      <c r="J137"/>
      <c r="K137"/>
      <c r="L137"/>
      <c r="M137"/>
    </row>
    <row r="138" ht="13.5" spans="1:13">
      <c r="A138"/>
      <c r="B138"/>
      <c r="C138"/>
      <c r="D138"/>
      <c r="E138"/>
      <c r="F138"/>
      <c r="G138"/>
      <c r="H138"/>
      <c r="I138"/>
      <c r="J138"/>
      <c r="K138"/>
      <c r="L138"/>
      <c r="M138"/>
    </row>
    <row r="139" ht="13.5" spans="1:13">
      <c r="A139"/>
      <c r="B139"/>
      <c r="C139"/>
      <c r="D139"/>
      <c r="E139"/>
      <c r="F139"/>
      <c r="G139"/>
      <c r="H139"/>
      <c r="I139"/>
      <c r="J139"/>
      <c r="K139"/>
      <c r="L139"/>
      <c r="M139"/>
    </row>
    <row r="140" ht="13.5" spans="1:13">
      <c r="A140"/>
      <c r="B140"/>
      <c r="C140"/>
      <c r="D140"/>
      <c r="E140"/>
      <c r="F140"/>
      <c r="G140"/>
      <c r="H140"/>
      <c r="I140"/>
      <c r="J140"/>
      <c r="K140"/>
      <c r="L140"/>
      <c r="M140"/>
    </row>
    <row r="141" ht="13.5" spans="1:13">
      <c r="A141"/>
      <c r="B141"/>
      <c r="C141"/>
      <c r="D141"/>
      <c r="E141"/>
      <c r="F141"/>
      <c r="G141"/>
      <c r="H141"/>
      <c r="I141"/>
      <c r="J141"/>
      <c r="K141"/>
      <c r="L141"/>
      <c r="M141"/>
    </row>
    <row r="142" ht="13.5" spans="1:13">
      <c r="A142"/>
      <c r="B142"/>
      <c r="C142"/>
      <c r="D142"/>
      <c r="E142"/>
      <c r="F142"/>
      <c r="G142"/>
      <c r="H142"/>
      <c r="I142"/>
      <c r="J142"/>
      <c r="K142"/>
      <c r="L142"/>
      <c r="M142"/>
    </row>
    <row r="143" ht="13.5" spans="1:13">
      <c r="A143"/>
      <c r="B143"/>
      <c r="C143"/>
      <c r="D143"/>
      <c r="E143"/>
      <c r="F143"/>
      <c r="G143"/>
      <c r="H143"/>
      <c r="I143"/>
      <c r="J143"/>
      <c r="K143"/>
      <c r="L143"/>
      <c r="M143"/>
    </row>
    <row r="144" ht="13.5" spans="1:13">
      <c r="A144"/>
      <c r="B144"/>
      <c r="C144"/>
      <c r="D144"/>
      <c r="E144"/>
      <c r="F144"/>
      <c r="G144"/>
      <c r="H144"/>
      <c r="I144"/>
      <c r="J144"/>
      <c r="K144"/>
      <c r="L144"/>
      <c r="M144"/>
    </row>
    <row r="145" ht="13.5" spans="1:13">
      <c r="A145"/>
      <c r="B145"/>
      <c r="C145"/>
      <c r="D145"/>
      <c r="E145"/>
      <c r="F145"/>
      <c r="G145"/>
      <c r="H145"/>
      <c r="I145"/>
      <c r="J145"/>
      <c r="K145"/>
      <c r="L145"/>
      <c r="M145"/>
    </row>
    <row r="146" ht="13.5" spans="1:13">
      <c r="A146"/>
      <c r="B146"/>
      <c r="C146"/>
      <c r="D146"/>
      <c r="E146"/>
      <c r="F146"/>
      <c r="G146"/>
      <c r="H146"/>
      <c r="I146"/>
      <c r="J146"/>
      <c r="K146"/>
      <c r="L146"/>
      <c r="M146"/>
    </row>
    <row r="147" ht="13.5" spans="1:13">
      <c r="A147"/>
      <c r="B147"/>
      <c r="C147"/>
      <c r="D147"/>
      <c r="E147"/>
      <c r="F147"/>
      <c r="G147"/>
      <c r="H147"/>
      <c r="I147"/>
      <c r="J147"/>
      <c r="K147"/>
      <c r="L147"/>
      <c r="M147"/>
    </row>
    <row r="148" ht="13.5" spans="1:13">
      <c r="A148"/>
      <c r="B148"/>
      <c r="C148"/>
      <c r="D148"/>
      <c r="E148"/>
      <c r="F148"/>
      <c r="G148"/>
      <c r="H148"/>
      <c r="I148"/>
      <c r="J148"/>
      <c r="K148"/>
      <c r="L148"/>
      <c r="M148"/>
    </row>
    <row r="149" ht="13.5" spans="1:13">
      <c r="A149"/>
      <c r="B149"/>
      <c r="C149"/>
      <c r="D149"/>
      <c r="E149"/>
      <c r="F149"/>
      <c r="G149"/>
      <c r="H149"/>
      <c r="I149"/>
      <c r="J149"/>
      <c r="K149"/>
      <c r="L149"/>
      <c r="M149"/>
    </row>
    <row r="150" ht="13.5" spans="1:13">
      <c r="A150"/>
      <c r="B150"/>
      <c r="C150"/>
      <c r="D150"/>
      <c r="E150"/>
      <c r="F150"/>
      <c r="G150"/>
      <c r="H150"/>
      <c r="I150"/>
      <c r="J150"/>
      <c r="K150"/>
      <c r="L150"/>
      <c r="M150"/>
    </row>
    <row r="151" ht="13.5" spans="1:13">
      <c r="A151"/>
      <c r="B151"/>
      <c r="C151"/>
      <c r="D151"/>
      <c r="E151"/>
      <c r="F151"/>
      <c r="G151"/>
      <c r="H151"/>
      <c r="I151"/>
      <c r="J151"/>
      <c r="K151"/>
      <c r="L151"/>
      <c r="M151"/>
    </row>
    <row r="152" ht="13.5" spans="1:13">
      <c r="A152"/>
      <c r="B152"/>
      <c r="C152"/>
      <c r="D152"/>
      <c r="E152"/>
      <c r="F152"/>
      <c r="G152"/>
      <c r="H152"/>
      <c r="I152"/>
      <c r="J152"/>
      <c r="K152"/>
      <c r="L152"/>
      <c r="M152"/>
    </row>
    <row r="153" ht="13.5" spans="1:13">
      <c r="A153"/>
      <c r="B153"/>
      <c r="C153"/>
      <c r="D153"/>
      <c r="E153"/>
      <c r="F153"/>
      <c r="G153"/>
      <c r="H153"/>
      <c r="I153"/>
      <c r="J153"/>
      <c r="K153"/>
      <c r="L153"/>
      <c r="M153"/>
    </row>
    <row r="154" ht="13.5" spans="1:13">
      <c r="A154"/>
      <c r="B154"/>
      <c r="C154"/>
      <c r="D154"/>
      <c r="E154"/>
      <c r="F154"/>
      <c r="G154"/>
      <c r="H154"/>
      <c r="I154"/>
      <c r="J154"/>
      <c r="K154"/>
      <c r="L154"/>
      <c r="M154"/>
    </row>
    <row r="155" ht="13.5" spans="1:13">
      <c r="A155"/>
      <c r="B155"/>
      <c r="C155"/>
      <c r="D155"/>
      <c r="E155"/>
      <c r="F155"/>
      <c r="G155"/>
      <c r="H155"/>
      <c r="I155"/>
      <c r="J155"/>
      <c r="K155"/>
      <c r="L155"/>
      <c r="M155"/>
    </row>
    <row r="156" ht="13.5" spans="1:13">
      <c r="A156"/>
      <c r="B156"/>
      <c r="C156"/>
      <c r="D156"/>
      <c r="E156"/>
      <c r="F156"/>
      <c r="G156"/>
      <c r="H156"/>
      <c r="I156"/>
      <c r="J156"/>
      <c r="K156"/>
      <c r="L156"/>
      <c r="M156"/>
    </row>
    <row r="157" ht="13.5" spans="1:13">
      <c r="A157"/>
      <c r="B157"/>
      <c r="C157"/>
      <c r="D157"/>
      <c r="E157"/>
      <c r="F157"/>
      <c r="G157"/>
      <c r="H157"/>
      <c r="I157"/>
      <c r="J157"/>
      <c r="K157"/>
      <c r="L157"/>
      <c r="M157"/>
    </row>
    <row r="158" ht="13.5" spans="1:13">
      <c r="A158"/>
      <c r="B158"/>
      <c r="C158"/>
      <c r="D158"/>
      <c r="E158"/>
      <c r="F158"/>
      <c r="G158"/>
      <c r="H158"/>
      <c r="I158"/>
      <c r="J158"/>
      <c r="K158"/>
      <c r="L158"/>
      <c r="M158"/>
    </row>
    <row r="159" ht="13.5" spans="1:13">
      <c r="A159"/>
      <c r="B159"/>
      <c r="C159"/>
      <c r="D159"/>
      <c r="E159"/>
      <c r="F159"/>
      <c r="G159"/>
      <c r="H159"/>
      <c r="I159"/>
      <c r="J159"/>
      <c r="K159"/>
      <c r="L159"/>
      <c r="M159"/>
    </row>
    <row r="160" ht="13.5" spans="1:13">
      <c r="A160"/>
      <c r="B160"/>
      <c r="C160"/>
      <c r="D160"/>
      <c r="E160"/>
      <c r="F160"/>
      <c r="G160"/>
      <c r="H160"/>
      <c r="I160"/>
      <c r="J160"/>
      <c r="K160"/>
      <c r="L160"/>
      <c r="M160"/>
    </row>
    <row r="161" ht="13.5" spans="1:13">
      <c r="A161"/>
      <c r="B161"/>
      <c r="C161"/>
      <c r="D161"/>
      <c r="E161"/>
      <c r="F161"/>
      <c r="G161"/>
      <c r="H161"/>
      <c r="I161"/>
      <c r="J161"/>
      <c r="K161"/>
      <c r="L161"/>
      <c r="M161"/>
    </row>
    <row r="162" ht="13.5" spans="1:13">
      <c r="A162"/>
      <c r="B162"/>
      <c r="C162"/>
      <c r="D162"/>
      <c r="E162"/>
      <c r="F162"/>
      <c r="G162"/>
      <c r="H162"/>
      <c r="I162"/>
      <c r="J162"/>
      <c r="K162"/>
      <c r="L162"/>
      <c r="M162"/>
    </row>
    <row r="163" ht="13.5" spans="1:13">
      <c r="A163"/>
      <c r="B163"/>
      <c r="C163"/>
      <c r="D163"/>
      <c r="E163"/>
      <c r="F163"/>
      <c r="G163"/>
      <c r="H163"/>
      <c r="I163"/>
      <c r="J163"/>
      <c r="K163"/>
      <c r="L163"/>
      <c r="M163"/>
    </row>
    <row r="164" ht="13.5" spans="1:13">
      <c r="A164"/>
      <c r="B164"/>
      <c r="C164"/>
      <c r="D164"/>
      <c r="E164"/>
      <c r="F164"/>
      <c r="G164"/>
      <c r="H164"/>
      <c r="I164"/>
      <c r="J164"/>
      <c r="K164"/>
      <c r="L164"/>
      <c r="M164"/>
    </row>
    <row r="165" ht="13.5" spans="1:13">
      <c r="A165"/>
      <c r="B165"/>
      <c r="C165"/>
      <c r="D165"/>
      <c r="E165"/>
      <c r="F165"/>
      <c r="G165"/>
      <c r="H165"/>
      <c r="I165"/>
      <c r="J165"/>
      <c r="K165"/>
      <c r="L165"/>
      <c r="M165"/>
    </row>
    <row r="166" ht="13.5" spans="1:13">
      <c r="A166"/>
      <c r="B166"/>
      <c r="C166"/>
      <c r="D166"/>
      <c r="E166"/>
      <c r="F166"/>
      <c r="G166"/>
      <c r="H166"/>
      <c r="I166"/>
      <c r="J166"/>
      <c r="K166"/>
      <c r="L166"/>
      <c r="M166"/>
    </row>
    <row r="167" ht="13.5" spans="1:13">
      <c r="A167"/>
      <c r="B167"/>
      <c r="C167"/>
      <c r="D167"/>
      <c r="E167"/>
      <c r="F167"/>
      <c r="G167"/>
      <c r="H167"/>
      <c r="I167"/>
      <c r="J167"/>
      <c r="K167"/>
      <c r="L167"/>
      <c r="M167"/>
    </row>
    <row r="168" ht="13.5" spans="1:13">
      <c r="A168"/>
      <c r="B168"/>
      <c r="C168"/>
      <c r="D168"/>
      <c r="E168"/>
      <c r="F168"/>
      <c r="G168"/>
      <c r="H168"/>
      <c r="I168"/>
      <c r="J168"/>
      <c r="K168"/>
      <c r="L168"/>
      <c r="M168"/>
    </row>
    <row r="169" ht="13.5" spans="1:13">
      <c r="A169"/>
      <c r="B169"/>
      <c r="C169"/>
      <c r="D169"/>
      <c r="E169"/>
      <c r="F169"/>
      <c r="G169"/>
      <c r="H169"/>
      <c r="I169"/>
      <c r="J169"/>
      <c r="K169"/>
      <c r="L169"/>
      <c r="M169"/>
    </row>
    <row r="170" ht="13.5" spans="1:13">
      <c r="A170"/>
      <c r="B170"/>
      <c r="C170"/>
      <c r="D170"/>
      <c r="E170"/>
      <c r="F170"/>
      <c r="G170"/>
      <c r="H170"/>
      <c r="I170"/>
      <c r="J170"/>
      <c r="K170"/>
      <c r="L170"/>
      <c r="M170"/>
    </row>
    <row r="171" ht="13.5" spans="1:13">
      <c r="A171"/>
      <c r="B171"/>
      <c r="C171"/>
      <c r="D171"/>
      <c r="E171"/>
      <c r="F171"/>
      <c r="G171"/>
      <c r="H171"/>
      <c r="I171"/>
      <c r="J171"/>
      <c r="K171"/>
      <c r="L171"/>
      <c r="M171"/>
    </row>
    <row r="172" ht="13.5" spans="1:13">
      <c r="A172"/>
      <c r="B172"/>
      <c r="C172"/>
      <c r="D172"/>
      <c r="E172"/>
      <c r="F172"/>
      <c r="G172"/>
      <c r="H172"/>
      <c r="I172"/>
      <c r="J172"/>
      <c r="K172"/>
      <c r="L172"/>
      <c r="M172"/>
    </row>
    <row r="173" ht="13.5" spans="1:13">
      <c r="A173"/>
      <c r="B173"/>
      <c r="C173"/>
      <c r="D173"/>
      <c r="E173"/>
      <c r="F173"/>
      <c r="G173"/>
      <c r="H173"/>
      <c r="I173"/>
      <c r="J173"/>
      <c r="K173"/>
      <c r="L173"/>
      <c r="M173"/>
    </row>
    <row r="174" ht="13.5" spans="1:13">
      <c r="A174"/>
      <c r="B174"/>
      <c r="C174"/>
      <c r="D174"/>
      <c r="E174"/>
      <c r="F174"/>
      <c r="G174"/>
      <c r="H174"/>
      <c r="I174"/>
      <c r="J174"/>
      <c r="K174"/>
      <c r="L174"/>
      <c r="M174"/>
    </row>
    <row r="175" ht="13.5" spans="1:13">
      <c r="A175"/>
      <c r="B175"/>
      <c r="C175"/>
      <c r="D175"/>
      <c r="E175"/>
      <c r="F175"/>
      <c r="G175"/>
      <c r="H175"/>
      <c r="I175"/>
      <c r="J175"/>
      <c r="K175"/>
      <c r="L175"/>
      <c r="M175"/>
    </row>
    <row r="176" ht="13.5" spans="1:13">
      <c r="A176"/>
      <c r="B176"/>
      <c r="C176"/>
      <c r="D176"/>
      <c r="E176"/>
      <c r="F176"/>
      <c r="G176"/>
      <c r="H176"/>
      <c r="I176"/>
      <c r="J176"/>
      <c r="K176"/>
      <c r="L176"/>
      <c r="M176"/>
    </row>
    <row r="177" ht="13.5" spans="1:13">
      <c r="A177"/>
      <c r="B177"/>
      <c r="C177"/>
      <c r="D177"/>
      <c r="E177"/>
      <c r="F177"/>
      <c r="G177"/>
      <c r="H177"/>
      <c r="I177"/>
      <c r="J177"/>
      <c r="K177"/>
      <c r="L177"/>
      <c r="M177"/>
    </row>
    <row r="178" ht="13.5" spans="1:13">
      <c r="A178"/>
      <c r="B178"/>
      <c r="C178"/>
      <c r="D178"/>
      <c r="E178"/>
      <c r="F178"/>
      <c r="G178"/>
      <c r="H178"/>
      <c r="I178"/>
      <c r="J178"/>
      <c r="K178"/>
      <c r="L178"/>
      <c r="M178"/>
    </row>
    <row r="179" ht="13.5" spans="1:12">
      <c r="A179"/>
      <c r="B179"/>
      <c r="C179"/>
      <c r="D179"/>
      <c r="E179"/>
      <c r="F179"/>
      <c r="G179"/>
      <c r="H179"/>
      <c r="I179"/>
      <c r="J179"/>
      <c r="K179"/>
      <c r="L179"/>
    </row>
    <row r="180" ht="13.5" spans="1:12">
      <c r="A180"/>
      <c r="B180"/>
      <c r="C180"/>
      <c r="D180"/>
      <c r="E180"/>
      <c r="F180"/>
      <c r="G180"/>
      <c r="H180"/>
      <c r="I180"/>
      <c r="J180"/>
      <c r="K180"/>
      <c r="L180"/>
    </row>
    <row r="181" ht="13.5" spans="1:12">
      <c r="A181"/>
      <c r="B181"/>
      <c r="C181"/>
      <c r="D181"/>
      <c r="E181"/>
      <c r="F181"/>
      <c r="G181"/>
      <c r="H181"/>
      <c r="I181"/>
      <c r="J181"/>
      <c r="K181"/>
      <c r="L181"/>
    </row>
    <row r="182" ht="13.5" spans="1:12">
      <c r="A182"/>
      <c r="B182"/>
      <c r="C182"/>
      <c r="D182"/>
      <c r="E182"/>
      <c r="F182"/>
      <c r="G182"/>
      <c r="H182"/>
      <c r="I182"/>
      <c r="J182"/>
      <c r="K182"/>
      <c r="L182"/>
    </row>
    <row r="183" ht="13.5" spans="1:12">
      <c r="A183"/>
      <c r="B183"/>
      <c r="C183"/>
      <c r="D183"/>
      <c r="E183"/>
      <c r="F183"/>
      <c r="G183"/>
      <c r="H183"/>
      <c r="I183"/>
      <c r="J183"/>
      <c r="K183"/>
      <c r="L183"/>
    </row>
    <row r="184" ht="13.5" spans="1:12">
      <c r="A184"/>
      <c r="B184"/>
      <c r="C184"/>
      <c r="D184"/>
      <c r="E184"/>
      <c r="F184"/>
      <c r="G184"/>
      <c r="H184"/>
      <c r="I184"/>
      <c r="J184"/>
      <c r="K184"/>
      <c r="L184"/>
    </row>
    <row r="185" ht="13.5" spans="1:12">
      <c r="A185"/>
      <c r="B185"/>
      <c r="C185"/>
      <c r="D185"/>
      <c r="E185"/>
      <c r="F185"/>
      <c r="G185"/>
      <c r="H185"/>
      <c r="I185"/>
      <c r="J185"/>
      <c r="K185"/>
      <c r="L185"/>
    </row>
    <row r="186" ht="13.5" spans="1:12">
      <c r="A186"/>
      <c r="B186"/>
      <c r="C186"/>
      <c r="D186"/>
      <c r="E186"/>
      <c r="F186"/>
      <c r="G186"/>
      <c r="H186"/>
      <c r="I186"/>
      <c r="J186"/>
      <c r="K186"/>
      <c r="L186"/>
    </row>
    <row r="187" ht="13.5" spans="1:12">
      <c r="A187"/>
      <c r="B187"/>
      <c r="C187"/>
      <c r="D187"/>
      <c r="E187"/>
      <c r="F187"/>
      <c r="G187"/>
      <c r="H187"/>
      <c r="I187"/>
      <c r="J187"/>
      <c r="K187"/>
      <c r="L187"/>
    </row>
    <row r="188" ht="13.5" spans="1:12">
      <c r="A188"/>
      <c r="B188"/>
      <c r="C188"/>
      <c r="D188"/>
      <c r="E188"/>
      <c r="F188"/>
      <c r="G188"/>
      <c r="H188"/>
      <c r="I188"/>
      <c r="J188"/>
      <c r="K188"/>
      <c r="L188"/>
    </row>
    <row r="189" ht="13.5" spans="1:12">
      <c r="A189"/>
      <c r="B189"/>
      <c r="C189"/>
      <c r="D189"/>
      <c r="E189"/>
      <c r="F189"/>
      <c r="G189"/>
      <c r="H189"/>
      <c r="I189"/>
      <c r="J189"/>
      <c r="K189"/>
      <c r="L189"/>
    </row>
    <row r="190" ht="13.5" spans="1:12">
      <c r="A190"/>
      <c r="B190"/>
      <c r="C190"/>
      <c r="D190"/>
      <c r="E190"/>
      <c r="F190"/>
      <c r="G190"/>
      <c r="H190"/>
      <c r="I190"/>
      <c r="J190"/>
      <c r="K190"/>
      <c r="L190"/>
    </row>
    <row r="191" ht="13.5" spans="1:12">
      <c r="A191"/>
      <c r="B191"/>
      <c r="C191"/>
      <c r="D191"/>
      <c r="E191"/>
      <c r="F191"/>
      <c r="G191"/>
      <c r="H191"/>
      <c r="I191"/>
      <c r="J191"/>
      <c r="K191"/>
      <c r="L191"/>
    </row>
    <row r="192" ht="13.5" spans="1:12">
      <c r="A192"/>
      <c r="B192"/>
      <c r="C192"/>
      <c r="D192"/>
      <c r="E192"/>
      <c r="F192"/>
      <c r="G192"/>
      <c r="H192"/>
      <c r="I192"/>
      <c r="J192"/>
      <c r="K192"/>
      <c r="L192"/>
    </row>
    <row r="193" ht="13.5" spans="1:12">
      <c r="A193"/>
      <c r="B193"/>
      <c r="C193"/>
      <c r="D193"/>
      <c r="E193"/>
      <c r="F193"/>
      <c r="G193"/>
      <c r="H193"/>
      <c r="I193"/>
      <c r="J193"/>
      <c r="K193"/>
      <c r="L193"/>
    </row>
    <row r="194" ht="13.5" spans="1:12">
      <c r="A194"/>
      <c r="B194"/>
      <c r="C194"/>
      <c r="D194"/>
      <c r="E194"/>
      <c r="F194"/>
      <c r="G194"/>
      <c r="H194"/>
      <c r="I194"/>
      <c r="J194"/>
      <c r="K194"/>
      <c r="L194"/>
    </row>
    <row r="195" ht="13.5" spans="1:12">
      <c r="A195"/>
      <c r="B195"/>
      <c r="C195"/>
      <c r="D195"/>
      <c r="E195"/>
      <c r="F195"/>
      <c r="G195"/>
      <c r="H195"/>
      <c r="I195"/>
      <c r="J195"/>
      <c r="K195"/>
      <c r="L195"/>
    </row>
    <row r="196" ht="13.5" spans="1:12">
      <c r="A196"/>
      <c r="B196"/>
      <c r="C196"/>
      <c r="D196"/>
      <c r="E196"/>
      <c r="F196"/>
      <c r="G196"/>
      <c r="H196"/>
      <c r="I196"/>
      <c r="J196"/>
      <c r="K196"/>
      <c r="L196"/>
    </row>
    <row r="197" ht="13.5" spans="1:12">
      <c r="A197"/>
      <c r="B197"/>
      <c r="C197"/>
      <c r="D197"/>
      <c r="E197"/>
      <c r="F197"/>
      <c r="G197"/>
      <c r="H197"/>
      <c r="I197"/>
      <c r="J197"/>
      <c r="K197"/>
      <c r="L197"/>
    </row>
    <row r="198" ht="13.5" spans="1:12">
      <c r="A198"/>
      <c r="B198"/>
      <c r="C198"/>
      <c r="D198"/>
      <c r="E198"/>
      <c r="F198"/>
      <c r="G198"/>
      <c r="H198"/>
      <c r="I198"/>
      <c r="J198"/>
      <c r="K198"/>
      <c r="L198"/>
    </row>
    <row r="199" ht="13.5" spans="1:12">
      <c r="A199"/>
      <c r="B199"/>
      <c r="C199"/>
      <c r="D199"/>
      <c r="E199"/>
      <c r="F199"/>
      <c r="G199"/>
      <c r="H199"/>
      <c r="I199"/>
      <c r="J199"/>
      <c r="K199"/>
      <c r="L199"/>
    </row>
    <row r="200" ht="13.5" spans="1:12">
      <c r="A200"/>
      <c r="B200"/>
      <c r="C200"/>
      <c r="D200"/>
      <c r="E200"/>
      <c r="F200"/>
      <c r="G200"/>
      <c r="H200"/>
      <c r="I200"/>
      <c r="J200"/>
      <c r="K200"/>
      <c r="L200"/>
    </row>
    <row r="201" ht="13.5" spans="1:12">
      <c r="A201"/>
      <c r="B201"/>
      <c r="C201"/>
      <c r="D201"/>
      <c r="E201"/>
      <c r="F201"/>
      <c r="G201"/>
      <c r="H201"/>
      <c r="I201"/>
      <c r="J201"/>
      <c r="K201"/>
      <c r="L201"/>
    </row>
    <row r="202" ht="13.5" spans="1:12">
      <c r="A202"/>
      <c r="B202"/>
      <c r="C202"/>
      <c r="D202"/>
      <c r="E202"/>
      <c r="F202"/>
      <c r="G202"/>
      <c r="H202"/>
      <c r="I202"/>
      <c r="J202"/>
      <c r="K202"/>
      <c r="L202"/>
    </row>
    <row r="203" ht="13.5" spans="1:12">
      <c r="A203"/>
      <c r="B203"/>
      <c r="C203"/>
      <c r="D203"/>
      <c r="E203"/>
      <c r="F203"/>
      <c r="G203"/>
      <c r="H203"/>
      <c r="I203"/>
      <c r="J203"/>
      <c r="K203"/>
      <c r="L203"/>
    </row>
    <row r="204" ht="13.5" spans="1:12">
      <c r="A204"/>
      <c r="B204"/>
      <c r="C204"/>
      <c r="D204"/>
      <c r="E204"/>
      <c r="F204"/>
      <c r="G204"/>
      <c r="H204"/>
      <c r="I204"/>
      <c r="J204"/>
      <c r="K204"/>
      <c r="L204"/>
    </row>
    <row r="205" ht="13.5" spans="1:12">
      <c r="A205"/>
      <c r="B205"/>
      <c r="C205"/>
      <c r="D205"/>
      <c r="E205"/>
      <c r="F205"/>
      <c r="G205"/>
      <c r="H205"/>
      <c r="I205"/>
      <c r="J205"/>
      <c r="K205"/>
      <c r="L205"/>
    </row>
    <row r="206" ht="13.5" spans="1:12">
      <c r="A206"/>
      <c r="B206"/>
      <c r="C206"/>
      <c r="D206"/>
      <c r="E206"/>
      <c r="F206"/>
      <c r="G206"/>
      <c r="H206"/>
      <c r="I206"/>
      <c r="J206"/>
      <c r="K206"/>
      <c r="L206"/>
    </row>
    <row r="207" ht="13.5" spans="1:12">
      <c r="A207"/>
      <c r="B207"/>
      <c r="C207"/>
      <c r="D207"/>
      <c r="E207"/>
      <c r="F207"/>
      <c r="G207"/>
      <c r="H207"/>
      <c r="I207"/>
      <c r="J207"/>
      <c r="K207"/>
      <c r="L207"/>
    </row>
    <row r="208" ht="13.5" spans="1:12">
      <c r="A208"/>
      <c r="B208"/>
      <c r="C208"/>
      <c r="D208"/>
      <c r="E208"/>
      <c r="F208"/>
      <c r="G208"/>
      <c r="H208"/>
      <c r="I208"/>
      <c r="J208"/>
      <c r="K208"/>
      <c r="L208"/>
    </row>
    <row r="209" ht="13.5" spans="1:12">
      <c r="A209"/>
      <c r="B209"/>
      <c r="C209"/>
      <c r="D209"/>
      <c r="E209"/>
      <c r="F209"/>
      <c r="G209"/>
      <c r="H209"/>
      <c r="I209"/>
      <c r="J209"/>
      <c r="K209"/>
      <c r="L209"/>
    </row>
    <row r="210" ht="13.5" spans="1:12">
      <c r="A210"/>
      <c r="B210"/>
      <c r="C210"/>
      <c r="D210"/>
      <c r="E210"/>
      <c r="F210"/>
      <c r="G210"/>
      <c r="H210"/>
      <c r="I210"/>
      <c r="J210"/>
      <c r="K210"/>
      <c r="L210"/>
    </row>
    <row r="211" ht="13.5" spans="1:12">
      <c r="A211"/>
      <c r="B211"/>
      <c r="C211"/>
      <c r="D211"/>
      <c r="E211"/>
      <c r="F211"/>
      <c r="G211"/>
      <c r="H211"/>
      <c r="I211"/>
      <c r="J211"/>
      <c r="K211"/>
      <c r="L211"/>
    </row>
    <row r="212" ht="13.5" spans="1:12">
      <c r="A212"/>
      <c r="B212"/>
      <c r="C212"/>
      <c r="D212"/>
      <c r="E212"/>
      <c r="F212"/>
      <c r="G212"/>
      <c r="H212"/>
      <c r="I212"/>
      <c r="J212"/>
      <c r="K212"/>
      <c r="L212"/>
    </row>
    <row r="213" ht="13.5" spans="1:12">
      <c r="A213"/>
      <c r="B213"/>
      <c r="C213"/>
      <c r="D213"/>
      <c r="E213"/>
      <c r="F213"/>
      <c r="G213"/>
      <c r="H213"/>
      <c r="I213"/>
      <c r="J213"/>
      <c r="K213"/>
      <c r="L213"/>
    </row>
    <row r="214" ht="13.5" spans="1:12">
      <c r="A214"/>
      <c r="B214"/>
      <c r="C214"/>
      <c r="D214"/>
      <c r="E214"/>
      <c r="F214"/>
      <c r="G214"/>
      <c r="H214"/>
      <c r="I214"/>
      <c r="J214"/>
      <c r="K214"/>
      <c r="L214"/>
    </row>
    <row r="215" ht="13.5" spans="1:12">
      <c r="A215"/>
      <c r="B215"/>
      <c r="C215"/>
      <c r="D215"/>
      <c r="E215"/>
      <c r="F215"/>
      <c r="G215"/>
      <c r="H215"/>
      <c r="I215"/>
      <c r="J215"/>
      <c r="K215"/>
      <c r="L215"/>
    </row>
    <row r="216" ht="13.5" spans="1:12">
      <c r="A216"/>
      <c r="B216"/>
      <c r="C216"/>
      <c r="D216"/>
      <c r="E216"/>
      <c r="F216"/>
      <c r="G216"/>
      <c r="H216"/>
      <c r="I216"/>
      <c r="J216"/>
      <c r="K216"/>
      <c r="L216"/>
    </row>
    <row r="217" ht="13.5" spans="1:12">
      <c r="A217"/>
      <c r="B217"/>
      <c r="C217"/>
      <c r="D217"/>
      <c r="E217"/>
      <c r="F217"/>
      <c r="G217"/>
      <c r="H217"/>
      <c r="I217"/>
      <c r="J217"/>
      <c r="K217"/>
      <c r="L217"/>
    </row>
    <row r="218" ht="13.5" spans="1:12">
      <c r="A218"/>
      <c r="B218"/>
      <c r="C218"/>
      <c r="D218"/>
      <c r="E218"/>
      <c r="F218"/>
      <c r="G218"/>
      <c r="H218"/>
      <c r="I218"/>
      <c r="J218"/>
      <c r="K218"/>
      <c r="L218"/>
    </row>
    <row r="219" ht="13.5" spans="1:12">
      <c r="A219"/>
      <c r="B219"/>
      <c r="C219"/>
      <c r="D219"/>
      <c r="E219"/>
      <c r="F219"/>
      <c r="G219"/>
      <c r="H219"/>
      <c r="I219"/>
      <c r="J219"/>
      <c r="K219"/>
      <c r="L219"/>
    </row>
    <row r="220" ht="13.5" spans="1:12">
      <c r="A220"/>
      <c r="B220"/>
      <c r="C220"/>
      <c r="D220"/>
      <c r="E220"/>
      <c r="F220"/>
      <c r="G220"/>
      <c r="H220"/>
      <c r="I220"/>
      <c r="J220"/>
      <c r="K220"/>
      <c r="L220"/>
    </row>
    <row r="221" ht="13.5" spans="1:12">
      <c r="A221"/>
      <c r="B221"/>
      <c r="C221"/>
      <c r="D221"/>
      <c r="E221"/>
      <c r="F221"/>
      <c r="G221"/>
      <c r="H221"/>
      <c r="I221"/>
      <c r="J221"/>
      <c r="K221"/>
      <c r="L221"/>
    </row>
    <row r="222" ht="13.5" spans="1:12">
      <c r="A222"/>
      <c r="B222"/>
      <c r="C222"/>
      <c r="D222"/>
      <c r="E222"/>
      <c r="F222"/>
      <c r="G222"/>
      <c r="H222"/>
      <c r="I222"/>
      <c r="J222"/>
      <c r="K222"/>
      <c r="L222"/>
    </row>
    <row r="223" ht="13.5" spans="1:12">
      <c r="A223"/>
      <c r="B223"/>
      <c r="C223"/>
      <c r="D223"/>
      <c r="E223"/>
      <c r="F223"/>
      <c r="G223"/>
      <c r="H223"/>
      <c r="I223"/>
      <c r="J223"/>
      <c r="K223"/>
      <c r="L223"/>
    </row>
    <row r="224" ht="13.5" spans="1:12">
      <c r="A224"/>
      <c r="B224"/>
      <c r="C224"/>
      <c r="D224"/>
      <c r="E224"/>
      <c r="F224"/>
      <c r="G224"/>
      <c r="H224"/>
      <c r="I224"/>
      <c r="J224"/>
      <c r="K224"/>
      <c r="L224"/>
    </row>
    <row r="225" ht="13.5" spans="1:12">
      <c r="A225"/>
      <c r="B225"/>
      <c r="C225"/>
      <c r="D225"/>
      <c r="E225"/>
      <c r="F225"/>
      <c r="G225"/>
      <c r="H225"/>
      <c r="I225"/>
      <c r="J225"/>
      <c r="K225"/>
      <c r="L225"/>
    </row>
    <row r="226" ht="13.5" spans="1:12">
      <c r="A226"/>
      <c r="B226"/>
      <c r="C226"/>
      <c r="D226"/>
      <c r="E226"/>
      <c r="F226"/>
      <c r="G226"/>
      <c r="H226"/>
      <c r="I226"/>
      <c r="J226"/>
      <c r="K226"/>
      <c r="L226"/>
    </row>
    <row r="227" ht="13.5" spans="1:12">
      <c r="A227"/>
      <c r="B227"/>
      <c r="C227"/>
      <c r="D227"/>
      <c r="E227"/>
      <c r="F227"/>
      <c r="G227"/>
      <c r="H227"/>
      <c r="I227"/>
      <c r="J227"/>
      <c r="K227"/>
      <c r="L227"/>
    </row>
    <row r="228" ht="13.5" spans="1:12">
      <c r="A228"/>
      <c r="B228"/>
      <c r="C228"/>
      <c r="D228"/>
      <c r="E228"/>
      <c r="F228"/>
      <c r="G228"/>
      <c r="H228"/>
      <c r="I228"/>
      <c r="J228"/>
      <c r="K228"/>
      <c r="L228"/>
    </row>
    <row r="229" ht="13.5" spans="1:12">
      <c r="A229"/>
      <c r="B229"/>
      <c r="C229"/>
      <c r="D229"/>
      <c r="E229"/>
      <c r="F229"/>
      <c r="G229"/>
      <c r="H229"/>
      <c r="I229"/>
      <c r="J229"/>
      <c r="K229"/>
      <c r="L229"/>
    </row>
    <row r="230" ht="13.5" spans="1:12">
      <c r="A230"/>
      <c r="B230"/>
      <c r="C230"/>
      <c r="D230"/>
      <c r="E230"/>
      <c r="F230"/>
      <c r="G230"/>
      <c r="H230"/>
      <c r="I230"/>
      <c r="J230"/>
      <c r="K230"/>
      <c r="L230"/>
    </row>
    <row r="231" ht="13.5" spans="1:12">
      <c r="A231"/>
      <c r="B231"/>
      <c r="C231"/>
      <c r="D231"/>
      <c r="E231"/>
      <c r="F231"/>
      <c r="G231"/>
      <c r="H231"/>
      <c r="I231"/>
      <c r="J231"/>
      <c r="K231"/>
      <c r="L231"/>
    </row>
    <row r="232" ht="13.5" spans="1:12">
      <c r="A232"/>
      <c r="B232"/>
      <c r="C232"/>
      <c r="D232"/>
      <c r="E232"/>
      <c r="F232"/>
      <c r="G232"/>
      <c r="H232"/>
      <c r="I232"/>
      <c r="J232"/>
      <c r="K232"/>
      <c r="L232"/>
    </row>
    <row r="233" ht="13.5" spans="1:12">
      <c r="A233"/>
      <c r="B233"/>
      <c r="C233"/>
      <c r="D233"/>
      <c r="E233"/>
      <c r="F233"/>
      <c r="G233"/>
      <c r="H233"/>
      <c r="I233"/>
      <c r="J233"/>
      <c r="K233"/>
      <c r="L233"/>
    </row>
    <row r="234" ht="13.5" spans="1:12">
      <c r="A234"/>
      <c r="B234"/>
      <c r="C234"/>
      <c r="D234"/>
      <c r="E234"/>
      <c r="F234"/>
      <c r="G234"/>
      <c r="H234"/>
      <c r="I234"/>
      <c r="J234"/>
      <c r="K234"/>
      <c r="L234"/>
    </row>
    <row r="235" ht="13.5" spans="1:12">
      <c r="A235"/>
      <c r="B235"/>
      <c r="C235"/>
      <c r="D235"/>
      <c r="E235"/>
      <c r="F235"/>
      <c r="G235"/>
      <c r="H235"/>
      <c r="I235"/>
      <c r="J235"/>
      <c r="K235"/>
      <c r="L235"/>
    </row>
    <row r="236" ht="13.5" spans="1:12">
      <c r="A236"/>
      <c r="B236"/>
      <c r="C236"/>
      <c r="D236"/>
      <c r="E236"/>
      <c r="F236"/>
      <c r="G236"/>
      <c r="H236"/>
      <c r="I236"/>
      <c r="J236"/>
      <c r="K236"/>
      <c r="L236"/>
    </row>
    <row r="237" ht="13.5" spans="1:12">
      <c r="A237"/>
      <c r="B237"/>
      <c r="C237"/>
      <c r="D237"/>
      <c r="E237"/>
      <c r="F237"/>
      <c r="G237"/>
      <c r="H237"/>
      <c r="I237"/>
      <c r="J237"/>
      <c r="K237"/>
      <c r="L237"/>
    </row>
    <row r="238" ht="13.5" spans="1:12">
      <c r="A238"/>
      <c r="B238"/>
      <c r="C238"/>
      <c r="D238"/>
      <c r="E238"/>
      <c r="F238"/>
      <c r="G238"/>
      <c r="H238"/>
      <c r="I238"/>
      <c r="J238"/>
      <c r="K238"/>
      <c r="L238"/>
    </row>
    <row r="239" ht="13.5" spans="1:12">
      <c r="A239"/>
      <c r="B239"/>
      <c r="C239"/>
      <c r="D239"/>
      <c r="E239"/>
      <c r="F239"/>
      <c r="G239"/>
      <c r="H239"/>
      <c r="I239"/>
      <c r="J239"/>
      <c r="K239"/>
      <c r="L239"/>
    </row>
    <row r="240" ht="13.5" spans="1:12">
      <c r="A240"/>
      <c r="B240"/>
      <c r="C240"/>
      <c r="D240"/>
      <c r="E240"/>
      <c r="F240"/>
      <c r="G240"/>
      <c r="H240"/>
      <c r="I240"/>
      <c r="J240"/>
      <c r="K240"/>
      <c r="L240"/>
    </row>
    <row r="241" ht="13.5" spans="1:12">
      <c r="A241"/>
      <c r="B241"/>
      <c r="C241"/>
      <c r="D241"/>
      <c r="E241"/>
      <c r="F241"/>
      <c r="G241"/>
      <c r="H241"/>
      <c r="I241"/>
      <c r="J241"/>
      <c r="K241"/>
      <c r="L241"/>
    </row>
    <row r="242" ht="13.5" spans="1:12">
      <c r="A242"/>
      <c r="B242"/>
      <c r="C242"/>
      <c r="D242"/>
      <c r="E242"/>
      <c r="F242"/>
      <c r="G242"/>
      <c r="H242"/>
      <c r="I242"/>
      <c r="J242"/>
      <c r="K242"/>
      <c r="L242"/>
    </row>
    <row r="243" ht="13.5" spans="1:12">
      <c r="A243"/>
      <c r="B243"/>
      <c r="C243"/>
      <c r="D243"/>
      <c r="E243"/>
      <c r="F243"/>
      <c r="G243"/>
      <c r="H243"/>
      <c r="I243"/>
      <c r="J243"/>
      <c r="K243"/>
      <c r="L243"/>
    </row>
    <row r="244" ht="13.5" spans="1:12">
      <c r="A244"/>
      <c r="B244"/>
      <c r="C244"/>
      <c r="D244"/>
      <c r="E244"/>
      <c r="F244"/>
      <c r="G244"/>
      <c r="H244"/>
      <c r="I244"/>
      <c r="J244"/>
      <c r="K244"/>
      <c r="L244"/>
    </row>
    <row r="245" ht="13.5" spans="1:12">
      <c r="A245"/>
      <c r="B245"/>
      <c r="C245"/>
      <c r="D245"/>
      <c r="E245"/>
      <c r="F245"/>
      <c r="G245"/>
      <c r="H245"/>
      <c r="I245"/>
      <c r="J245"/>
      <c r="K245"/>
      <c r="L245"/>
    </row>
    <row r="246" ht="13.5" spans="1:12">
      <c r="A246"/>
      <c r="B246"/>
      <c r="C246"/>
      <c r="D246"/>
      <c r="E246"/>
      <c r="F246"/>
      <c r="G246"/>
      <c r="H246"/>
      <c r="I246"/>
      <c r="J246"/>
      <c r="K246"/>
      <c r="L246"/>
    </row>
    <row r="247" ht="13.5" spans="1:12">
      <c r="A247"/>
      <c r="B247"/>
      <c r="C247"/>
      <c r="D247"/>
      <c r="E247"/>
      <c r="F247"/>
      <c r="G247"/>
      <c r="H247"/>
      <c r="I247"/>
      <c r="J247"/>
      <c r="K247"/>
      <c r="L247"/>
    </row>
    <row r="248" ht="13.5" spans="1:12">
      <c r="A248"/>
      <c r="B248"/>
      <c r="C248"/>
      <c r="D248"/>
      <c r="E248"/>
      <c r="F248"/>
      <c r="G248"/>
      <c r="H248"/>
      <c r="I248"/>
      <c r="J248"/>
      <c r="K248"/>
      <c r="L248"/>
    </row>
    <row r="249" ht="13.5" spans="1:12">
      <c r="A249"/>
      <c r="B249"/>
      <c r="C249"/>
      <c r="D249"/>
      <c r="E249"/>
      <c r="F249"/>
      <c r="G249"/>
      <c r="H249"/>
      <c r="I249"/>
      <c r="J249"/>
      <c r="K249"/>
      <c r="L249"/>
    </row>
    <row r="250" ht="13.5" spans="1:12">
      <c r="A250"/>
      <c r="B250"/>
      <c r="C250"/>
      <c r="D250"/>
      <c r="E250"/>
      <c r="F250"/>
      <c r="G250"/>
      <c r="H250"/>
      <c r="I250"/>
      <c r="J250"/>
      <c r="K250"/>
      <c r="L250"/>
    </row>
    <row r="251" ht="13.5" spans="1:12">
      <c r="A251"/>
      <c r="B251"/>
      <c r="C251"/>
      <c r="D251"/>
      <c r="E251"/>
      <c r="F251"/>
      <c r="G251"/>
      <c r="H251"/>
      <c r="I251"/>
      <c r="J251"/>
      <c r="K251"/>
      <c r="L251"/>
    </row>
    <row r="252" ht="13.5" spans="1:12">
      <c r="A252"/>
      <c r="B252"/>
      <c r="C252"/>
      <c r="D252"/>
      <c r="E252"/>
      <c r="F252"/>
      <c r="G252"/>
      <c r="H252"/>
      <c r="I252"/>
      <c r="J252"/>
      <c r="K252"/>
      <c r="L252"/>
    </row>
    <row r="253" ht="13.5" spans="1:12">
      <c r="A253"/>
      <c r="B253"/>
      <c r="C253"/>
      <c r="D253"/>
      <c r="E253"/>
      <c r="F253"/>
      <c r="G253"/>
      <c r="H253"/>
      <c r="I253"/>
      <c r="J253"/>
      <c r="K253"/>
      <c r="L253"/>
    </row>
    <row r="254" ht="13.5" spans="1:12">
      <c r="A254"/>
      <c r="B254"/>
      <c r="C254"/>
      <c r="D254"/>
      <c r="E254"/>
      <c r="F254"/>
      <c r="G254"/>
      <c r="H254"/>
      <c r="I254"/>
      <c r="J254"/>
      <c r="K254"/>
      <c r="L254"/>
    </row>
    <row r="255" ht="13.5" spans="1:12">
      <c r="A255"/>
      <c r="B255"/>
      <c r="C255"/>
      <c r="D255"/>
      <c r="E255"/>
      <c r="F255"/>
      <c r="G255"/>
      <c r="H255"/>
      <c r="I255"/>
      <c r="J255"/>
      <c r="K255"/>
      <c r="L255"/>
    </row>
    <row r="256" ht="13.5" spans="1:12">
      <c r="A256"/>
      <c r="B256"/>
      <c r="C256"/>
      <c r="D256"/>
      <c r="E256"/>
      <c r="F256"/>
      <c r="G256"/>
      <c r="H256"/>
      <c r="I256"/>
      <c r="J256"/>
      <c r="K256"/>
      <c r="L256"/>
    </row>
    <row r="257" ht="13.5" spans="1:12">
      <c r="A257"/>
      <c r="B257"/>
      <c r="C257"/>
      <c r="D257"/>
      <c r="E257"/>
      <c r="F257"/>
      <c r="G257"/>
      <c r="H257"/>
      <c r="I257"/>
      <c r="J257"/>
      <c r="K257"/>
      <c r="L257"/>
    </row>
    <row r="258" ht="13.5" spans="1:12">
      <c r="A258"/>
      <c r="B258"/>
      <c r="C258"/>
      <c r="D258"/>
      <c r="E258"/>
      <c r="F258"/>
      <c r="G258"/>
      <c r="H258"/>
      <c r="I258"/>
      <c r="J258"/>
      <c r="K258"/>
      <c r="L258"/>
    </row>
    <row r="259" ht="13.5" spans="1:12">
      <c r="A259"/>
      <c r="B259"/>
      <c r="C259"/>
      <c r="D259"/>
      <c r="E259"/>
      <c r="F259"/>
      <c r="G259"/>
      <c r="H259"/>
      <c r="I259"/>
      <c r="J259"/>
      <c r="K259"/>
      <c r="L259"/>
    </row>
    <row r="260" ht="13.5" spans="1:12">
      <c r="A260"/>
      <c r="B260"/>
      <c r="C260"/>
      <c r="D260"/>
      <c r="E260"/>
      <c r="F260"/>
      <c r="G260"/>
      <c r="H260"/>
      <c r="I260"/>
      <c r="J260"/>
      <c r="K260"/>
      <c r="L260"/>
    </row>
    <row r="261" ht="13.5" spans="1:12">
      <c r="A261"/>
      <c r="B261"/>
      <c r="C261"/>
      <c r="D261"/>
      <c r="E261"/>
      <c r="F261"/>
      <c r="G261"/>
      <c r="H261"/>
      <c r="I261"/>
      <c r="J261"/>
      <c r="K261"/>
      <c r="L261"/>
    </row>
    <row r="262" ht="13.5" spans="1:12">
      <c r="A262"/>
      <c r="B262"/>
      <c r="C262"/>
      <c r="D262"/>
      <c r="E262"/>
      <c r="F262"/>
      <c r="G262"/>
      <c r="H262"/>
      <c r="I262"/>
      <c r="J262"/>
      <c r="K262"/>
      <c r="L262"/>
    </row>
    <row r="263" ht="13.5" spans="1:12">
      <c r="A263"/>
      <c r="B263"/>
      <c r="C263"/>
      <c r="D263"/>
      <c r="E263"/>
      <c r="F263"/>
      <c r="G263"/>
      <c r="H263"/>
      <c r="I263"/>
      <c r="J263"/>
      <c r="K263"/>
      <c r="L263"/>
    </row>
    <row r="264" ht="13.5" spans="1:12">
      <c r="A264"/>
      <c r="B264"/>
      <c r="C264"/>
      <c r="D264"/>
      <c r="E264"/>
      <c r="F264"/>
      <c r="G264"/>
      <c r="H264"/>
      <c r="I264"/>
      <c r="J264"/>
      <c r="K264"/>
      <c r="L264"/>
    </row>
    <row r="265" ht="13.5" spans="1:12">
      <c r="A265"/>
      <c r="B265"/>
      <c r="C265"/>
      <c r="D265"/>
      <c r="E265"/>
      <c r="F265"/>
      <c r="G265"/>
      <c r="H265"/>
      <c r="I265"/>
      <c r="J265"/>
      <c r="K265"/>
      <c r="L265"/>
    </row>
    <row r="266" ht="13.5" spans="1:12">
      <c r="A266"/>
      <c r="B266"/>
      <c r="C266"/>
      <c r="D266"/>
      <c r="E266"/>
      <c r="F266"/>
      <c r="G266"/>
      <c r="H266"/>
      <c r="I266"/>
      <c r="J266"/>
      <c r="K266"/>
      <c r="L266"/>
    </row>
    <row r="267" ht="13.5" spans="1:12">
      <c r="A267"/>
      <c r="B267"/>
      <c r="C267"/>
      <c r="D267"/>
      <c r="E267"/>
      <c r="F267"/>
      <c r="G267"/>
      <c r="H267"/>
      <c r="I267"/>
      <c r="J267"/>
      <c r="K267"/>
      <c r="L267"/>
    </row>
    <row r="268" ht="13.5" spans="1:12">
      <c r="A268"/>
      <c r="B268"/>
      <c r="C268"/>
      <c r="D268"/>
      <c r="E268"/>
      <c r="F268"/>
      <c r="G268"/>
      <c r="H268"/>
      <c r="I268"/>
      <c r="J268"/>
      <c r="K268"/>
      <c r="L268"/>
    </row>
    <row r="269" ht="13.5" spans="1:12">
      <c r="A269"/>
      <c r="B269"/>
      <c r="C269"/>
      <c r="D269"/>
      <c r="E269"/>
      <c r="F269"/>
      <c r="G269"/>
      <c r="H269"/>
      <c r="I269"/>
      <c r="J269"/>
      <c r="K269"/>
      <c r="L269"/>
    </row>
    <row r="270" ht="13.5" spans="1:12">
      <c r="A270"/>
      <c r="B270"/>
      <c r="C270"/>
      <c r="D270"/>
      <c r="E270"/>
      <c r="F270"/>
      <c r="G270"/>
      <c r="H270"/>
      <c r="I270"/>
      <c r="J270"/>
      <c r="K270"/>
      <c r="L270"/>
    </row>
    <row r="271" ht="13.5" spans="1:12">
      <c r="A271"/>
      <c r="B271"/>
      <c r="C271"/>
      <c r="D271"/>
      <c r="E271"/>
      <c r="F271"/>
      <c r="G271"/>
      <c r="H271"/>
      <c r="I271"/>
      <c r="J271"/>
      <c r="K271"/>
      <c r="L271"/>
    </row>
    <row r="272" ht="13.5" spans="1:12">
      <c r="A272"/>
      <c r="B272"/>
      <c r="C272"/>
      <c r="D272"/>
      <c r="E272"/>
      <c r="F272"/>
      <c r="G272"/>
      <c r="H272"/>
      <c r="I272"/>
      <c r="J272"/>
      <c r="K272"/>
      <c r="L272"/>
    </row>
    <row r="273" ht="13.5" spans="1:12">
      <c r="A273"/>
      <c r="B273"/>
      <c r="C273"/>
      <c r="D273"/>
      <c r="E273"/>
      <c r="F273"/>
      <c r="G273"/>
      <c r="H273"/>
      <c r="I273"/>
      <c r="J273"/>
      <c r="K273"/>
      <c r="L273"/>
    </row>
    <row r="274" ht="13.5" spans="1:12">
      <c r="A274"/>
      <c r="B274"/>
      <c r="C274"/>
      <c r="D274"/>
      <c r="E274"/>
      <c r="F274"/>
      <c r="G274"/>
      <c r="H274"/>
      <c r="I274"/>
      <c r="J274"/>
      <c r="K274"/>
      <c r="L274"/>
    </row>
    <row r="275" ht="13.5" spans="1:12">
      <c r="A275"/>
      <c r="B275"/>
      <c r="C275"/>
      <c r="D275"/>
      <c r="E275"/>
      <c r="F275"/>
      <c r="G275"/>
      <c r="H275"/>
      <c r="I275"/>
      <c r="J275"/>
      <c r="K275"/>
      <c r="L275"/>
    </row>
    <row r="276" ht="13.5" spans="1:12">
      <c r="A276"/>
      <c r="B276"/>
      <c r="C276"/>
      <c r="D276"/>
      <c r="E276"/>
      <c r="F276"/>
      <c r="G276"/>
      <c r="H276"/>
      <c r="I276"/>
      <c r="J276"/>
      <c r="K276"/>
      <c r="L276"/>
    </row>
    <row r="277" ht="13.5" spans="1:12">
      <c r="A277"/>
      <c r="B277"/>
      <c r="C277"/>
      <c r="D277"/>
      <c r="E277"/>
      <c r="F277"/>
      <c r="G277"/>
      <c r="H277"/>
      <c r="I277"/>
      <c r="J277"/>
      <c r="K277"/>
      <c r="L277"/>
    </row>
    <row r="278" ht="13.5" spans="1:12">
      <c r="A278"/>
      <c r="B278"/>
      <c r="C278"/>
      <c r="D278"/>
      <c r="E278"/>
      <c r="F278"/>
      <c r="G278"/>
      <c r="H278"/>
      <c r="I278"/>
      <c r="J278"/>
      <c r="K278"/>
      <c r="L278"/>
    </row>
    <row r="279" ht="13.5" spans="1:12">
      <c r="A279"/>
      <c r="B279"/>
      <c r="C279"/>
      <c r="D279"/>
      <c r="E279"/>
      <c r="F279"/>
      <c r="G279"/>
      <c r="H279"/>
      <c r="I279"/>
      <c r="J279"/>
      <c r="K279"/>
      <c r="L279"/>
    </row>
    <row r="280" ht="13.5" spans="1:12">
      <c r="A280"/>
      <c r="B280"/>
      <c r="C280"/>
      <c r="D280"/>
      <c r="E280"/>
      <c r="F280"/>
      <c r="G280"/>
      <c r="H280"/>
      <c r="I280"/>
      <c r="J280"/>
      <c r="K280"/>
      <c r="L280"/>
    </row>
    <row r="281" ht="13.5" spans="1:12">
      <c r="A281"/>
      <c r="B281"/>
      <c r="C281"/>
      <c r="D281"/>
      <c r="E281"/>
      <c r="F281"/>
      <c r="G281"/>
      <c r="H281"/>
      <c r="I281"/>
      <c r="J281"/>
      <c r="K281"/>
      <c r="L281"/>
    </row>
    <row r="282" ht="13.5" spans="1:12">
      <c r="A282"/>
      <c r="B282"/>
      <c r="C282"/>
      <c r="D282"/>
      <c r="E282"/>
      <c r="F282"/>
      <c r="G282"/>
      <c r="H282"/>
      <c r="I282"/>
      <c r="J282"/>
      <c r="K282"/>
      <c r="L282"/>
    </row>
    <row r="283" ht="13.5" spans="1:12">
      <c r="A283"/>
      <c r="B283"/>
      <c r="C283"/>
      <c r="D283"/>
      <c r="E283"/>
      <c r="F283"/>
      <c r="G283"/>
      <c r="H283"/>
      <c r="I283"/>
      <c r="J283"/>
      <c r="K283"/>
      <c r="L283"/>
    </row>
    <row r="284" ht="13.5" spans="1:12">
      <c r="A284"/>
      <c r="B284"/>
      <c r="C284"/>
      <c r="D284"/>
      <c r="E284"/>
      <c r="F284"/>
      <c r="G284"/>
      <c r="H284"/>
      <c r="I284"/>
      <c r="J284"/>
      <c r="K284"/>
      <c r="L284"/>
    </row>
    <row r="285" ht="13.5" spans="1:12">
      <c r="A285"/>
      <c r="B285"/>
      <c r="C285"/>
      <c r="D285"/>
      <c r="E285"/>
      <c r="F285"/>
      <c r="G285"/>
      <c r="H285"/>
      <c r="I285"/>
      <c r="J285"/>
      <c r="K285"/>
      <c r="L285"/>
    </row>
    <row r="286" ht="13.5" spans="1:12">
      <c r="A286"/>
      <c r="B286"/>
      <c r="C286"/>
      <c r="D286"/>
      <c r="E286"/>
      <c r="F286"/>
      <c r="G286"/>
      <c r="H286"/>
      <c r="I286"/>
      <c r="J286"/>
      <c r="K286"/>
      <c r="L286"/>
    </row>
    <row r="287" ht="13.5" spans="1:12">
      <c r="A287"/>
      <c r="B287"/>
      <c r="C287"/>
      <c r="D287"/>
      <c r="E287"/>
      <c r="F287"/>
      <c r="G287"/>
      <c r="H287"/>
      <c r="I287"/>
      <c r="J287"/>
      <c r="K287"/>
      <c r="L287"/>
    </row>
    <row r="288" ht="13.5" spans="1:12">
      <c r="A288"/>
      <c r="B288"/>
      <c r="C288"/>
      <c r="D288"/>
      <c r="E288"/>
      <c r="F288"/>
      <c r="G288"/>
      <c r="H288"/>
      <c r="I288"/>
      <c r="J288"/>
      <c r="K288"/>
      <c r="L288"/>
    </row>
    <row r="289" ht="13.5" spans="1:12">
      <c r="A289"/>
      <c r="B289"/>
      <c r="C289"/>
      <c r="D289"/>
      <c r="E289"/>
      <c r="F289"/>
      <c r="G289"/>
      <c r="H289"/>
      <c r="I289"/>
      <c r="J289"/>
      <c r="K289"/>
      <c r="L289"/>
    </row>
    <row r="290" ht="13.5" spans="1:12">
      <c r="A290"/>
      <c r="B290"/>
      <c r="C290"/>
      <c r="D290"/>
      <c r="E290"/>
      <c r="F290"/>
      <c r="G290"/>
      <c r="H290"/>
      <c r="I290"/>
      <c r="J290"/>
      <c r="K290"/>
      <c r="L290"/>
    </row>
    <row r="291" ht="13.5" spans="1:12">
      <c r="A291"/>
      <c r="B291"/>
      <c r="C291"/>
      <c r="D291"/>
      <c r="E291"/>
      <c r="F291"/>
      <c r="G291"/>
      <c r="H291"/>
      <c r="I291"/>
      <c r="J291"/>
      <c r="K291"/>
      <c r="L291"/>
    </row>
    <row r="292" ht="13.5" spans="1:12">
      <c r="A292"/>
      <c r="B292"/>
      <c r="C292"/>
      <c r="D292"/>
      <c r="E292"/>
      <c r="F292"/>
      <c r="G292"/>
      <c r="H292"/>
      <c r="I292"/>
      <c r="J292"/>
      <c r="K292"/>
      <c r="L292"/>
    </row>
    <row r="293" ht="13.5" spans="1:12">
      <c r="A293"/>
      <c r="B293"/>
      <c r="C293"/>
      <c r="D293"/>
      <c r="E293"/>
      <c r="F293"/>
      <c r="G293"/>
      <c r="H293"/>
      <c r="I293"/>
      <c r="J293"/>
      <c r="K293"/>
      <c r="L293"/>
    </row>
    <row r="294" ht="13.5" spans="1:12">
      <c r="A294"/>
      <c r="B294"/>
      <c r="C294"/>
      <c r="D294"/>
      <c r="E294"/>
      <c r="F294"/>
      <c r="G294"/>
      <c r="H294"/>
      <c r="I294"/>
      <c r="J294"/>
      <c r="K294"/>
      <c r="L294"/>
    </row>
    <row r="295" ht="13.5" spans="1:12">
      <c r="A295"/>
      <c r="B295"/>
      <c r="C295"/>
      <c r="D295"/>
      <c r="E295"/>
      <c r="F295"/>
      <c r="G295"/>
      <c r="H295"/>
      <c r="I295"/>
      <c r="J295"/>
      <c r="K295"/>
      <c r="L295"/>
    </row>
    <row r="296" ht="13.5" spans="1:12">
      <c r="A296"/>
      <c r="B296"/>
      <c r="C296"/>
      <c r="D296"/>
      <c r="E296"/>
      <c r="F296"/>
      <c r="G296"/>
      <c r="H296"/>
      <c r="I296"/>
      <c r="J296"/>
      <c r="K296"/>
      <c r="L296"/>
    </row>
    <row r="297" ht="13.5" spans="1:12">
      <c r="A297"/>
      <c r="B297"/>
      <c r="C297"/>
      <c r="D297"/>
      <c r="E297"/>
      <c r="F297"/>
      <c r="G297"/>
      <c r="H297"/>
      <c r="I297"/>
      <c r="J297"/>
      <c r="K297"/>
      <c r="L297"/>
    </row>
    <row r="298" ht="13.5" spans="1:12">
      <c r="A298"/>
      <c r="B298"/>
      <c r="C298"/>
      <c r="D298"/>
      <c r="E298"/>
      <c r="F298"/>
      <c r="G298"/>
      <c r="H298"/>
      <c r="I298"/>
      <c r="J298"/>
      <c r="K298"/>
      <c r="L298"/>
    </row>
    <row r="299" ht="13.5" spans="1:12">
      <c r="A299"/>
      <c r="B299"/>
      <c r="C299"/>
      <c r="D299"/>
      <c r="E299"/>
      <c r="F299"/>
      <c r="G299"/>
      <c r="H299"/>
      <c r="I299"/>
      <c r="J299"/>
      <c r="K299"/>
      <c r="L299"/>
    </row>
    <row r="300" ht="13.5" spans="1:12">
      <c r="A300"/>
      <c r="B300"/>
      <c r="C300"/>
      <c r="D300"/>
      <c r="E300"/>
      <c r="F300"/>
      <c r="G300"/>
      <c r="H300"/>
      <c r="I300"/>
      <c r="J300"/>
      <c r="K300"/>
      <c r="L300"/>
    </row>
    <row r="301" ht="13.5" spans="1:12">
      <c r="A301"/>
      <c r="B301"/>
      <c r="C301"/>
      <c r="D301"/>
      <c r="E301"/>
      <c r="F301"/>
      <c r="G301"/>
      <c r="H301"/>
      <c r="I301"/>
      <c r="J301"/>
      <c r="K301"/>
      <c r="L301"/>
    </row>
    <row r="302" ht="13.5" spans="1:12">
      <c r="A302"/>
      <c r="B302"/>
      <c r="C302"/>
      <c r="D302"/>
      <c r="E302"/>
      <c r="F302"/>
      <c r="G302"/>
      <c r="H302"/>
      <c r="I302"/>
      <c r="J302"/>
      <c r="K302"/>
      <c r="L302"/>
    </row>
    <row r="303" ht="13.5" spans="1:12">
      <c r="A303"/>
      <c r="B303"/>
      <c r="C303"/>
      <c r="D303"/>
      <c r="E303"/>
      <c r="F303"/>
      <c r="G303"/>
      <c r="H303"/>
      <c r="I303"/>
      <c r="J303"/>
      <c r="K303"/>
      <c r="L303"/>
    </row>
    <row r="304" ht="13.5" spans="1:12">
      <c r="A304"/>
      <c r="B304"/>
      <c r="C304"/>
      <c r="D304"/>
      <c r="E304"/>
      <c r="F304"/>
      <c r="G304"/>
      <c r="H304"/>
      <c r="I304"/>
      <c r="J304"/>
      <c r="K304"/>
      <c r="L304"/>
    </row>
    <row r="305" ht="13.5" spans="1:12">
      <c r="A305"/>
      <c r="B305"/>
      <c r="C305"/>
      <c r="D305"/>
      <c r="E305"/>
      <c r="F305"/>
      <c r="G305"/>
      <c r="H305"/>
      <c r="I305"/>
      <c r="J305"/>
      <c r="K305"/>
      <c r="L305"/>
    </row>
    <row r="306" ht="13.5" spans="1:12">
      <c r="A306"/>
      <c r="B306"/>
      <c r="C306"/>
      <c r="D306"/>
      <c r="E306"/>
      <c r="F306"/>
      <c r="G306"/>
      <c r="H306"/>
      <c r="I306"/>
      <c r="J306"/>
      <c r="K306"/>
      <c r="L306"/>
    </row>
    <row r="307" ht="13.5" spans="1:12">
      <c r="A307"/>
      <c r="B307"/>
      <c r="C307"/>
      <c r="D307"/>
      <c r="E307"/>
      <c r="F307"/>
      <c r="G307"/>
      <c r="H307"/>
      <c r="I307"/>
      <c r="J307"/>
      <c r="K307"/>
      <c r="L307"/>
    </row>
    <row r="308" ht="13.5" spans="1:12">
      <c r="A308"/>
      <c r="B308"/>
      <c r="C308"/>
      <c r="D308"/>
      <c r="E308"/>
      <c r="F308"/>
      <c r="G308"/>
      <c r="H308"/>
      <c r="I308"/>
      <c r="J308"/>
      <c r="K308"/>
      <c r="L308"/>
    </row>
    <row r="309" ht="13.5" spans="1:12">
      <c r="A309"/>
      <c r="B309"/>
      <c r="C309"/>
      <c r="D309"/>
      <c r="E309"/>
      <c r="F309"/>
      <c r="G309"/>
      <c r="H309"/>
      <c r="I309"/>
      <c r="J309"/>
      <c r="K309"/>
      <c r="L309"/>
    </row>
    <row r="310" ht="13.5" spans="1:12">
      <c r="A310"/>
      <c r="B310"/>
      <c r="C310"/>
      <c r="D310"/>
      <c r="E310"/>
      <c r="F310"/>
      <c r="G310"/>
      <c r="H310"/>
      <c r="I310"/>
      <c r="J310"/>
      <c r="K310"/>
      <c r="L310"/>
    </row>
    <row r="311" ht="13.5" spans="1:12">
      <c r="A311"/>
      <c r="B311"/>
      <c r="C311"/>
      <c r="D311"/>
      <c r="E311"/>
      <c r="F311"/>
      <c r="G311"/>
      <c r="H311"/>
      <c r="I311"/>
      <c r="J311"/>
      <c r="K311"/>
      <c r="L311"/>
    </row>
    <row r="312" ht="13.5" spans="1:12">
      <c r="A312"/>
      <c r="B312"/>
      <c r="C312"/>
      <c r="D312"/>
      <c r="E312"/>
      <c r="F312"/>
      <c r="G312"/>
      <c r="H312"/>
      <c r="I312"/>
      <c r="J312"/>
      <c r="K312"/>
      <c r="L312"/>
    </row>
    <row r="313" ht="13.5" spans="1:12">
      <c r="A313"/>
      <c r="B313"/>
      <c r="C313"/>
      <c r="D313"/>
      <c r="E313"/>
      <c r="F313"/>
      <c r="G313"/>
      <c r="H313"/>
      <c r="I313"/>
      <c r="J313"/>
      <c r="K313"/>
      <c r="L313"/>
    </row>
    <row r="314" ht="13.5" spans="1:12">
      <c r="A314"/>
      <c r="B314"/>
      <c r="C314"/>
      <c r="D314"/>
      <c r="E314"/>
      <c r="F314"/>
      <c r="G314"/>
      <c r="H314"/>
      <c r="I314"/>
      <c r="J314"/>
      <c r="K314"/>
      <c r="L314"/>
    </row>
    <row r="315" ht="13.5" spans="1:12">
      <c r="A315"/>
      <c r="B315"/>
      <c r="C315"/>
      <c r="D315"/>
      <c r="E315"/>
      <c r="F315"/>
      <c r="G315"/>
      <c r="H315"/>
      <c r="I315"/>
      <c r="J315"/>
      <c r="K315"/>
      <c r="L315"/>
    </row>
    <row r="316" ht="13.5" spans="1:12">
      <c r="A316"/>
      <c r="B316"/>
      <c r="C316"/>
      <c r="D316"/>
      <c r="E316"/>
      <c r="F316"/>
      <c r="G316"/>
      <c r="H316"/>
      <c r="I316"/>
      <c r="J316"/>
      <c r="K316"/>
      <c r="L316"/>
    </row>
    <row r="317" ht="13.5" spans="1:12">
      <c r="A317"/>
      <c r="B317"/>
      <c r="C317"/>
      <c r="D317"/>
      <c r="E317"/>
      <c r="F317"/>
      <c r="G317"/>
      <c r="H317"/>
      <c r="I317"/>
      <c r="J317"/>
      <c r="K317"/>
      <c r="L317"/>
    </row>
    <row r="318" ht="13.5" spans="1:12">
      <c r="A318"/>
      <c r="B318"/>
      <c r="C318"/>
      <c r="D318"/>
      <c r="E318"/>
      <c r="F318"/>
      <c r="G318"/>
      <c r="H318"/>
      <c r="I318"/>
      <c r="J318"/>
      <c r="K318"/>
      <c r="L318"/>
    </row>
    <row r="319" ht="13.5" spans="1:12">
      <c r="A319"/>
      <c r="B319"/>
      <c r="C319"/>
      <c r="D319"/>
      <c r="E319"/>
      <c r="F319"/>
      <c r="G319"/>
      <c r="H319"/>
      <c r="I319"/>
      <c r="J319"/>
      <c r="K319"/>
      <c r="L319"/>
    </row>
    <row r="320" ht="13.5" spans="1:12">
      <c r="A320"/>
      <c r="B320"/>
      <c r="C320"/>
      <c r="D320"/>
      <c r="E320"/>
      <c r="F320"/>
      <c r="G320"/>
      <c r="H320"/>
      <c r="I320"/>
      <c r="J320"/>
      <c r="K320"/>
      <c r="L320"/>
    </row>
    <row r="321" ht="13.5" spans="1:12">
      <c r="A321"/>
      <c r="B321"/>
      <c r="C321"/>
      <c r="D321"/>
      <c r="E321"/>
      <c r="F321"/>
      <c r="G321"/>
      <c r="H321"/>
      <c r="I321"/>
      <c r="J321"/>
      <c r="K321"/>
      <c r="L321"/>
    </row>
    <row r="322" ht="13.5" spans="1:12">
      <c r="A322"/>
      <c r="B322"/>
      <c r="C322"/>
      <c r="D322"/>
      <c r="E322"/>
      <c r="F322"/>
      <c r="G322"/>
      <c r="H322"/>
      <c r="I322"/>
      <c r="J322"/>
      <c r="K322"/>
      <c r="L322"/>
    </row>
    <row r="323" ht="13.5" spans="1:12">
      <c r="A323"/>
      <c r="B323"/>
      <c r="C323"/>
      <c r="D323"/>
      <c r="E323"/>
      <c r="F323"/>
      <c r="G323"/>
      <c r="H323"/>
      <c r="I323"/>
      <c r="J323"/>
      <c r="K323"/>
      <c r="L323"/>
    </row>
    <row r="324" ht="13.5" spans="1:12">
      <c r="A324"/>
      <c r="B324"/>
      <c r="C324"/>
      <c r="D324"/>
      <c r="E324"/>
      <c r="F324"/>
      <c r="G324"/>
      <c r="H324"/>
      <c r="I324"/>
      <c r="J324"/>
      <c r="K324"/>
      <c r="L324"/>
    </row>
    <row r="325" ht="13.5" spans="1:12">
      <c r="A325"/>
      <c r="B325"/>
      <c r="C325"/>
      <c r="D325"/>
      <c r="E325"/>
      <c r="F325"/>
      <c r="G325"/>
      <c r="H325"/>
      <c r="I325"/>
      <c r="J325"/>
      <c r="K325"/>
      <c r="L325"/>
    </row>
    <row r="326" ht="13.5" spans="1:12">
      <c r="A326"/>
      <c r="B326"/>
      <c r="C326"/>
      <c r="D326"/>
      <c r="E326"/>
      <c r="F326"/>
      <c r="G326"/>
      <c r="H326"/>
      <c r="I326"/>
      <c r="J326"/>
      <c r="K326"/>
      <c r="L326"/>
    </row>
    <row r="327" ht="13.5" spans="1:12">
      <c r="A327"/>
      <c r="B327"/>
      <c r="C327"/>
      <c r="D327"/>
      <c r="E327"/>
      <c r="F327"/>
      <c r="G327"/>
      <c r="H327"/>
      <c r="I327"/>
      <c r="J327"/>
      <c r="K327"/>
      <c r="L327"/>
    </row>
    <row r="328" ht="13.5" spans="1:12">
      <c r="A328"/>
      <c r="B328"/>
      <c r="C328"/>
      <c r="D328"/>
      <c r="E328"/>
      <c r="F328"/>
      <c r="G328"/>
      <c r="H328"/>
      <c r="I328"/>
      <c r="J328"/>
      <c r="K328"/>
      <c r="L328"/>
    </row>
    <row r="329" ht="13.5" spans="1:12">
      <c r="A329"/>
      <c r="B329"/>
      <c r="C329"/>
      <c r="D329"/>
      <c r="E329"/>
      <c r="F329"/>
      <c r="G329"/>
      <c r="H329"/>
      <c r="I329"/>
      <c r="J329"/>
      <c r="K329"/>
      <c r="L329"/>
    </row>
    <row r="330" ht="13.5" spans="1:12">
      <c r="A330"/>
      <c r="B330"/>
      <c r="C330"/>
      <c r="D330"/>
      <c r="E330"/>
      <c r="F330"/>
      <c r="G330"/>
      <c r="H330"/>
      <c r="I330"/>
      <c r="J330"/>
      <c r="K330"/>
      <c r="L330"/>
    </row>
    <row r="331" ht="13.5" spans="1:12">
      <c r="A331"/>
      <c r="B331"/>
      <c r="C331"/>
      <c r="D331"/>
      <c r="E331"/>
      <c r="F331"/>
      <c r="G331"/>
      <c r="H331"/>
      <c r="I331"/>
      <c r="J331"/>
      <c r="K331"/>
      <c r="L331"/>
    </row>
    <row r="332" ht="13.5" spans="1:12">
      <c r="A332"/>
      <c r="B332"/>
      <c r="C332"/>
      <c r="D332"/>
      <c r="E332"/>
      <c r="F332"/>
      <c r="G332"/>
      <c r="H332"/>
      <c r="I332"/>
      <c r="J332"/>
      <c r="K332"/>
      <c r="L332"/>
    </row>
    <row r="333" ht="13.5" spans="1:12">
      <c r="A333"/>
      <c r="B333"/>
      <c r="C333"/>
      <c r="D333"/>
      <c r="E333"/>
      <c r="F333"/>
      <c r="G333"/>
      <c r="H333"/>
      <c r="I333"/>
      <c r="J333"/>
      <c r="K333"/>
      <c r="L333"/>
    </row>
    <row r="334" ht="13.5" spans="1:12">
      <c r="A334"/>
      <c r="B334"/>
      <c r="C334"/>
      <c r="D334"/>
      <c r="E334"/>
      <c r="F334"/>
      <c r="G334"/>
      <c r="H334"/>
      <c r="I334"/>
      <c r="J334"/>
      <c r="K334"/>
      <c r="L334"/>
    </row>
    <row r="335" ht="13.5" spans="1:12">
      <c r="A335"/>
      <c r="B335"/>
      <c r="C335"/>
      <c r="D335"/>
      <c r="E335"/>
      <c r="F335"/>
      <c r="G335"/>
      <c r="H335"/>
      <c r="I335"/>
      <c r="J335"/>
      <c r="K335"/>
      <c r="L335"/>
    </row>
    <row r="336" ht="13.5" spans="1:12">
      <c r="A336"/>
      <c r="B336"/>
      <c r="C336"/>
      <c r="D336"/>
      <c r="E336"/>
      <c r="F336"/>
      <c r="G336"/>
      <c r="H336"/>
      <c r="I336"/>
      <c r="J336"/>
      <c r="K336"/>
      <c r="L336"/>
    </row>
    <row r="337" ht="13.5" spans="1:12">
      <c r="A337"/>
      <c r="B337"/>
      <c r="C337"/>
      <c r="D337"/>
      <c r="E337"/>
      <c r="F337"/>
      <c r="G337"/>
      <c r="H337"/>
      <c r="I337"/>
      <c r="J337"/>
      <c r="K337"/>
      <c r="L337"/>
    </row>
    <row r="338" ht="13.5" spans="1:12">
      <c r="A338"/>
      <c r="B338"/>
      <c r="C338"/>
      <c r="D338"/>
      <c r="E338"/>
      <c r="F338"/>
      <c r="G338"/>
      <c r="H338"/>
      <c r="I338"/>
      <c r="J338"/>
      <c r="K338"/>
      <c r="L338"/>
    </row>
    <row r="339" ht="13.5" spans="1:12">
      <c r="A339"/>
      <c r="B339"/>
      <c r="C339"/>
      <c r="D339"/>
      <c r="E339"/>
      <c r="F339"/>
      <c r="G339"/>
      <c r="H339"/>
      <c r="I339"/>
      <c r="J339"/>
      <c r="K339"/>
      <c r="L339"/>
    </row>
    <row r="340" ht="13.5" spans="1:12">
      <c r="A340"/>
      <c r="B340"/>
      <c r="C340"/>
      <c r="D340"/>
      <c r="E340"/>
      <c r="F340"/>
      <c r="G340"/>
      <c r="H340"/>
      <c r="I340"/>
      <c r="J340"/>
      <c r="K340"/>
      <c r="L340"/>
    </row>
    <row r="341" ht="13.5" spans="1:12">
      <c r="A341"/>
      <c r="B341"/>
      <c r="C341"/>
      <c r="D341"/>
      <c r="E341"/>
      <c r="F341"/>
      <c r="G341"/>
      <c r="H341"/>
      <c r="I341"/>
      <c r="J341"/>
      <c r="K341"/>
      <c r="L341"/>
    </row>
    <row r="342" ht="13.5" spans="1:12">
      <c r="A342"/>
      <c r="B342"/>
      <c r="C342"/>
      <c r="D342"/>
      <c r="E342"/>
      <c r="F342"/>
      <c r="G342"/>
      <c r="H342"/>
      <c r="I342"/>
      <c r="J342"/>
      <c r="K342"/>
      <c r="L342"/>
    </row>
    <row r="343" ht="13.5" spans="1:12">
      <c r="A343"/>
      <c r="B343"/>
      <c r="C343"/>
      <c r="D343"/>
      <c r="E343"/>
      <c r="F343"/>
      <c r="G343"/>
      <c r="H343"/>
      <c r="I343"/>
      <c r="J343"/>
      <c r="K343"/>
      <c r="L343"/>
    </row>
    <row r="344" ht="13.5" spans="1:12">
      <c r="A344"/>
      <c r="B344"/>
      <c r="C344"/>
      <c r="D344"/>
      <c r="E344"/>
      <c r="F344"/>
      <c r="G344"/>
      <c r="H344"/>
      <c r="I344"/>
      <c r="J344"/>
      <c r="K344"/>
      <c r="L344"/>
    </row>
    <row r="345" ht="13.5" spans="1:12">
      <c r="A345"/>
      <c r="B345"/>
      <c r="C345"/>
      <c r="D345"/>
      <c r="E345"/>
      <c r="F345"/>
      <c r="G345"/>
      <c r="H345"/>
      <c r="I345"/>
      <c r="J345"/>
      <c r="K345"/>
      <c r="L345"/>
    </row>
    <row r="346" ht="13.5" spans="1:12">
      <c r="A346"/>
      <c r="B346"/>
      <c r="C346"/>
      <c r="D346"/>
      <c r="E346"/>
      <c r="F346"/>
      <c r="G346"/>
      <c r="H346"/>
      <c r="I346"/>
      <c r="J346"/>
      <c r="K346"/>
      <c r="L346"/>
    </row>
    <row r="347" ht="13.5" spans="1:12">
      <c r="A347"/>
      <c r="B347"/>
      <c r="C347"/>
      <c r="D347"/>
      <c r="E347"/>
      <c r="F347"/>
      <c r="G347"/>
      <c r="H347"/>
      <c r="I347"/>
      <c r="J347"/>
      <c r="K347"/>
      <c r="L347"/>
    </row>
    <row r="348" ht="13.5" spans="1:12">
      <c r="A348"/>
      <c r="B348"/>
      <c r="C348"/>
      <c r="D348"/>
      <c r="E348"/>
      <c r="F348"/>
      <c r="G348"/>
      <c r="H348"/>
      <c r="I348"/>
      <c r="J348"/>
      <c r="K348"/>
      <c r="L348"/>
    </row>
    <row r="349" ht="13.5" spans="1:12">
      <c r="A349"/>
      <c r="B349"/>
      <c r="C349"/>
      <c r="D349"/>
      <c r="E349"/>
      <c r="F349"/>
      <c r="G349"/>
      <c r="H349"/>
      <c r="I349"/>
      <c r="J349"/>
      <c r="K349"/>
      <c r="L349"/>
    </row>
    <row r="350" ht="13.5" spans="1:12">
      <c r="A350"/>
      <c r="B350"/>
      <c r="C350"/>
      <c r="D350"/>
      <c r="E350"/>
      <c r="F350"/>
      <c r="G350"/>
      <c r="H350"/>
      <c r="I350"/>
      <c r="J350"/>
      <c r="K350"/>
      <c r="L350"/>
    </row>
    <row r="351" ht="13.5" spans="1:12">
      <c r="A351"/>
      <c r="B351"/>
      <c r="C351"/>
      <c r="D351"/>
      <c r="E351"/>
      <c r="F351"/>
      <c r="G351"/>
      <c r="H351"/>
      <c r="I351"/>
      <c r="J351"/>
      <c r="K351"/>
      <c r="L351"/>
    </row>
    <row r="352" ht="13.5" spans="1:12">
      <c r="A352"/>
      <c r="B352"/>
      <c r="C352"/>
      <c r="D352"/>
      <c r="E352"/>
      <c r="F352"/>
      <c r="G352"/>
      <c r="H352"/>
      <c r="I352"/>
      <c r="J352"/>
      <c r="K352"/>
      <c r="L352"/>
    </row>
  </sheetData>
  <mergeCells count="56">
    <mergeCell ref="A29:F29"/>
    <mergeCell ref="A45:F45"/>
    <mergeCell ref="A54:F54"/>
    <mergeCell ref="A67:F67"/>
    <mergeCell ref="A80:F80"/>
    <mergeCell ref="A92:F92"/>
    <mergeCell ref="A104:F104"/>
    <mergeCell ref="A105:F105"/>
    <mergeCell ref="A4:A28"/>
    <mergeCell ref="A30:A44"/>
    <mergeCell ref="A46:A53"/>
    <mergeCell ref="A55:A66"/>
    <mergeCell ref="A68:A79"/>
    <mergeCell ref="A81:A91"/>
    <mergeCell ref="A93:A103"/>
    <mergeCell ref="B4:B12"/>
    <mergeCell ref="B13:B22"/>
    <mergeCell ref="B23:B28"/>
    <mergeCell ref="B30:B32"/>
    <mergeCell ref="B33:B39"/>
    <mergeCell ref="B40:B44"/>
    <mergeCell ref="B46:B47"/>
    <mergeCell ref="B48:B50"/>
    <mergeCell ref="B51:B53"/>
    <mergeCell ref="B55:B58"/>
    <mergeCell ref="B59:B63"/>
    <mergeCell ref="B64:B66"/>
    <mergeCell ref="B68:B70"/>
    <mergeCell ref="B71:B74"/>
    <mergeCell ref="B75:B79"/>
    <mergeCell ref="B81:B84"/>
    <mergeCell ref="B85:B87"/>
    <mergeCell ref="B88:B91"/>
    <mergeCell ref="B93:B97"/>
    <mergeCell ref="B98:B99"/>
    <mergeCell ref="B100:B103"/>
    <mergeCell ref="C9:C10"/>
    <mergeCell ref="C13:C15"/>
    <mergeCell ref="C17:C18"/>
    <mergeCell ref="C19:C20"/>
    <mergeCell ref="C25:C26"/>
    <mergeCell ref="C34:C35"/>
    <mergeCell ref="C37:C38"/>
    <mergeCell ref="C49:C50"/>
    <mergeCell ref="C60:C61"/>
    <mergeCell ref="C71:C72"/>
    <mergeCell ref="D9:D10"/>
    <mergeCell ref="D13:D15"/>
    <mergeCell ref="D17:D18"/>
    <mergeCell ref="D19:D20"/>
    <mergeCell ref="D25:D26"/>
    <mergeCell ref="D34:D35"/>
    <mergeCell ref="D37:D38"/>
    <mergeCell ref="D49:D50"/>
    <mergeCell ref="D60:D61"/>
    <mergeCell ref="D71:D72"/>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114"/>
  <sheetViews>
    <sheetView zoomScale="70" zoomScaleNormal="70" workbookViewId="0">
      <pane ySplit="2" topLeftCell="A96" activePane="bottomLeft" state="frozen"/>
      <selection/>
      <selection pane="bottomLeft" activeCell="A2" sqref="$A2:$XFD2"/>
    </sheetView>
  </sheetViews>
  <sheetFormatPr defaultColWidth="10.2857142857143" defaultRowHeight="15.75"/>
  <cols>
    <col min="1" max="1" width="6.71428571428571" style="59" customWidth="true"/>
    <col min="2" max="2" width="10.2857142857143" style="59"/>
    <col min="3" max="3" width="10.8571428571429" style="59" customWidth="true"/>
    <col min="4" max="5" width="11.8571428571429" style="59" customWidth="true"/>
    <col min="6" max="6" width="21.7142857142857" style="59" customWidth="true"/>
    <col min="7" max="7" width="22.2857142857143" style="59" customWidth="true"/>
    <col min="8" max="8" width="22.4285714285714" style="59" customWidth="true"/>
    <col min="9" max="9" width="35" style="59" customWidth="true"/>
    <col min="10" max="11" width="35" style="59" hidden="true" customWidth="true" outlineLevel="1"/>
    <col min="12" max="12" width="16.3238095238095" style="59" hidden="true" customWidth="true" outlineLevel="1"/>
    <col min="13" max="13" width="14.2857142857143" style="59" hidden="true" customWidth="true" outlineLevel="1"/>
    <col min="14" max="14" width="18.3714285714286" style="59" customWidth="true" collapsed="true"/>
    <col min="15" max="15" width="16.1238095238095" style="59" customWidth="true"/>
    <col min="16" max="16" width="14.8952380952381" style="59" customWidth="true"/>
    <col min="17" max="20" width="17.8571428571429" style="59" customWidth="true"/>
    <col min="21" max="29" width="17.8571428571429" style="59" hidden="true" customWidth="true" outlineLevel="1"/>
    <col min="30" max="30" width="15.4285714285714" style="61" customWidth="true" collapsed="true"/>
    <col min="31" max="31" width="10.4285714285714" style="61" customWidth="true"/>
    <col min="32" max="33" width="12.8571428571429" style="61" customWidth="true"/>
    <col min="34" max="34" width="10.8571428571429" style="61"/>
    <col min="35" max="16384" width="10.2857142857143" style="59"/>
  </cols>
  <sheetData>
    <row r="1" s="59" customFormat="true" ht="26" customHeight="true" spans="1:34">
      <c r="A1" s="62" t="s">
        <v>251</v>
      </c>
      <c r="B1" s="62" t="s">
        <v>252</v>
      </c>
      <c r="C1" s="62" t="s">
        <v>61</v>
      </c>
      <c r="D1" s="62" t="s">
        <v>62</v>
      </c>
      <c r="E1" s="62" t="s">
        <v>253</v>
      </c>
      <c r="F1" s="62" t="s">
        <v>63</v>
      </c>
      <c r="G1" s="62" t="s">
        <v>64</v>
      </c>
      <c r="H1" s="62" t="s">
        <v>254</v>
      </c>
      <c r="I1" s="62" t="s">
        <v>65</v>
      </c>
      <c r="J1" s="62" t="s">
        <v>255</v>
      </c>
      <c r="K1" s="62" t="s">
        <v>256</v>
      </c>
      <c r="L1" s="65" t="s">
        <v>257</v>
      </c>
      <c r="M1" s="67"/>
      <c r="N1" s="66" t="s">
        <v>258</v>
      </c>
      <c r="O1" s="68" t="s">
        <v>259</v>
      </c>
      <c r="P1" s="69"/>
      <c r="Q1" s="65" t="s">
        <v>260</v>
      </c>
      <c r="R1" s="72"/>
      <c r="S1" s="65" t="s">
        <v>261</v>
      </c>
      <c r="T1" s="72"/>
      <c r="U1" s="65" t="s">
        <v>262</v>
      </c>
      <c r="V1" s="67"/>
      <c r="W1" s="65" t="s">
        <v>263</v>
      </c>
      <c r="X1" s="67"/>
      <c r="Y1" s="65" t="s">
        <v>264</v>
      </c>
      <c r="Z1" s="67"/>
      <c r="AA1" s="67" t="s">
        <v>265</v>
      </c>
      <c r="AB1" s="67" t="s">
        <v>266</v>
      </c>
      <c r="AC1" s="67" t="s">
        <v>267</v>
      </c>
      <c r="AD1" s="73" t="s">
        <v>60</v>
      </c>
      <c r="AE1" s="73" t="s">
        <v>268</v>
      </c>
      <c r="AF1" s="73" t="s">
        <v>268</v>
      </c>
      <c r="AG1" s="73" t="s">
        <v>268</v>
      </c>
      <c r="AH1" s="73" t="s">
        <v>66</v>
      </c>
    </row>
    <row r="2" s="59" customFormat="true" ht="26" customHeight="true" spans="1:34">
      <c r="A2" s="62" t="s">
        <v>251</v>
      </c>
      <c r="B2" s="62" t="s">
        <v>252</v>
      </c>
      <c r="C2" s="62" t="s">
        <v>61</v>
      </c>
      <c r="D2" s="62" t="s">
        <v>62</v>
      </c>
      <c r="E2" s="62" t="s">
        <v>253</v>
      </c>
      <c r="F2" s="62" t="s">
        <v>63</v>
      </c>
      <c r="G2" s="62" t="s">
        <v>64</v>
      </c>
      <c r="H2" s="62" t="s">
        <v>254</v>
      </c>
      <c r="I2" s="62" t="s">
        <v>65</v>
      </c>
      <c r="J2" s="62" t="s">
        <v>255</v>
      </c>
      <c r="K2" s="62" t="s">
        <v>256</v>
      </c>
      <c r="L2" s="66" t="s">
        <v>269</v>
      </c>
      <c r="M2" s="66" t="s">
        <v>270</v>
      </c>
      <c r="N2" s="66" t="s">
        <v>258</v>
      </c>
      <c r="O2" s="70" t="s">
        <v>50</v>
      </c>
      <c r="P2" s="71" t="s">
        <v>271</v>
      </c>
      <c r="Q2" s="62" t="s">
        <v>272</v>
      </c>
      <c r="R2" s="62" t="s">
        <v>273</v>
      </c>
      <c r="S2" s="62" t="s">
        <v>274</v>
      </c>
      <c r="T2" s="62" t="s">
        <v>275</v>
      </c>
      <c r="U2" s="70" t="s">
        <v>276</v>
      </c>
      <c r="V2" s="70" t="s">
        <v>277</v>
      </c>
      <c r="W2" s="70" t="s">
        <v>276</v>
      </c>
      <c r="X2" s="70" t="s">
        <v>277</v>
      </c>
      <c r="Y2" s="70" t="s">
        <v>276</v>
      </c>
      <c r="Z2" s="70" t="s">
        <v>277</v>
      </c>
      <c r="AA2" s="70" t="s">
        <v>265</v>
      </c>
      <c r="AB2" s="70" t="s">
        <v>266</v>
      </c>
      <c r="AC2" s="70" t="s">
        <v>267</v>
      </c>
      <c r="AD2" s="73" t="s">
        <v>60</v>
      </c>
      <c r="AE2" s="73" t="s">
        <v>278</v>
      </c>
      <c r="AF2" s="73" t="s">
        <v>279</v>
      </c>
      <c r="AG2" s="73" t="s">
        <v>280</v>
      </c>
      <c r="AH2" s="73" t="s">
        <v>66</v>
      </c>
    </row>
    <row r="3" s="59" customFormat="true" ht="31.5" customHeight="true" spans="1:34">
      <c r="A3" s="63">
        <v>1</v>
      </c>
      <c r="B3" s="63" t="s">
        <v>281</v>
      </c>
      <c r="C3" s="63" t="s">
        <v>17</v>
      </c>
      <c r="D3" s="63">
        <v>2022</v>
      </c>
      <c r="E3" s="63" t="s">
        <v>282</v>
      </c>
      <c r="F3" s="63" t="s">
        <v>73</v>
      </c>
      <c r="G3" s="63" t="s">
        <v>74</v>
      </c>
      <c r="H3" s="63" t="s">
        <v>283</v>
      </c>
      <c r="I3" s="63" t="s">
        <v>75</v>
      </c>
      <c r="J3" s="63" t="s">
        <v>284</v>
      </c>
      <c r="K3" s="63" t="s">
        <v>285</v>
      </c>
      <c r="L3" s="63" t="s">
        <v>286</v>
      </c>
      <c r="M3" s="63" t="s">
        <v>287</v>
      </c>
      <c r="N3" s="63" t="s">
        <v>288</v>
      </c>
      <c r="O3" s="63">
        <v>820</v>
      </c>
      <c r="P3" s="63">
        <v>328</v>
      </c>
      <c r="Q3" s="63">
        <v>328</v>
      </c>
      <c r="R3" s="63">
        <v>328</v>
      </c>
      <c r="S3" s="63"/>
      <c r="T3" s="63"/>
      <c r="U3" s="63">
        <v>0</v>
      </c>
      <c r="V3" s="63">
        <v>0</v>
      </c>
      <c r="W3" s="63">
        <v>492</v>
      </c>
      <c r="X3" s="63">
        <v>492</v>
      </c>
      <c r="Y3" s="63">
        <v>0</v>
      </c>
      <c r="Z3" s="63">
        <v>0</v>
      </c>
      <c r="AA3" s="63" t="s">
        <v>289</v>
      </c>
      <c r="AB3" s="63" t="s">
        <v>290</v>
      </c>
      <c r="AC3" s="63" t="s">
        <v>291</v>
      </c>
      <c r="AD3" s="61" t="s">
        <v>5</v>
      </c>
      <c r="AE3" s="61">
        <f>Q3+S3</f>
        <v>328</v>
      </c>
      <c r="AF3" s="61">
        <f>R3+T3</f>
        <v>328</v>
      </c>
      <c r="AG3" s="74">
        <f>AF3/AE3</f>
        <v>1</v>
      </c>
      <c r="AH3" s="61" t="s">
        <v>14</v>
      </c>
    </row>
    <row r="4" s="59" customFormat="true" ht="31.5" customHeight="true" spans="1:34">
      <c r="A4" s="63">
        <v>2</v>
      </c>
      <c r="B4" s="63" t="s">
        <v>281</v>
      </c>
      <c r="C4" s="63" t="s">
        <v>22</v>
      </c>
      <c r="D4" s="63">
        <v>2021</v>
      </c>
      <c r="E4" s="63" t="s">
        <v>282</v>
      </c>
      <c r="F4" s="63" t="s">
        <v>159</v>
      </c>
      <c r="G4" s="63" t="s">
        <v>160</v>
      </c>
      <c r="H4" s="63" t="s">
        <v>292</v>
      </c>
      <c r="I4" s="63" t="s">
        <v>234</v>
      </c>
      <c r="J4" s="63" t="s">
        <v>293</v>
      </c>
      <c r="K4" s="63" t="s">
        <v>294</v>
      </c>
      <c r="L4" s="63" t="s">
        <v>295</v>
      </c>
      <c r="M4" s="63" t="s">
        <v>296</v>
      </c>
      <c r="N4" s="63" t="s">
        <v>297</v>
      </c>
      <c r="O4" s="63">
        <v>3674.94</v>
      </c>
      <c r="P4" s="63">
        <v>1653.72</v>
      </c>
      <c r="Q4" s="63">
        <v>678</v>
      </c>
      <c r="R4" s="63">
        <v>450</v>
      </c>
      <c r="S4" s="63"/>
      <c r="T4" s="63"/>
      <c r="U4" s="63">
        <v>0</v>
      </c>
      <c r="V4" s="63">
        <v>0</v>
      </c>
      <c r="W4" s="63">
        <v>2996.94</v>
      </c>
      <c r="X4" s="63">
        <v>330.3</v>
      </c>
      <c r="Y4" s="63">
        <v>0</v>
      </c>
      <c r="Z4" s="63">
        <v>0</v>
      </c>
      <c r="AA4" s="63" t="s">
        <v>289</v>
      </c>
      <c r="AB4" s="63" t="s">
        <v>298</v>
      </c>
      <c r="AC4" s="63" t="s">
        <v>291</v>
      </c>
      <c r="AD4" s="61" t="s">
        <v>4</v>
      </c>
      <c r="AE4" s="61">
        <f t="shared" ref="AE4:AE35" si="0">Q4+S4</f>
        <v>678</v>
      </c>
      <c r="AF4" s="61">
        <f t="shared" ref="AF4:AF35" si="1">R4+T4</f>
        <v>450</v>
      </c>
      <c r="AG4" s="74">
        <f t="shared" ref="AG4:AG35" si="2">AF4/AE4</f>
        <v>0.663716814159292</v>
      </c>
      <c r="AH4" s="61" t="s">
        <v>13</v>
      </c>
    </row>
    <row r="5" s="59" customFormat="true" ht="31.5" customHeight="true" spans="1:34">
      <c r="A5" s="63">
        <v>3</v>
      </c>
      <c r="B5" s="63" t="s">
        <v>281</v>
      </c>
      <c r="C5" s="63" t="s">
        <v>18</v>
      </c>
      <c r="D5" s="63">
        <v>2021</v>
      </c>
      <c r="E5" s="63" t="s">
        <v>282</v>
      </c>
      <c r="F5" s="63" t="s">
        <v>159</v>
      </c>
      <c r="G5" s="63" t="s">
        <v>160</v>
      </c>
      <c r="H5" s="63" t="s">
        <v>299</v>
      </c>
      <c r="I5" s="63" t="s">
        <v>188</v>
      </c>
      <c r="J5" s="63" t="s">
        <v>300</v>
      </c>
      <c r="K5" s="63" t="s">
        <v>301</v>
      </c>
      <c r="L5" s="63" t="s">
        <v>295</v>
      </c>
      <c r="M5" s="63" t="s">
        <v>302</v>
      </c>
      <c r="N5" s="63" t="s">
        <v>288</v>
      </c>
      <c r="O5" s="63">
        <v>257</v>
      </c>
      <c r="P5" s="63">
        <v>115</v>
      </c>
      <c r="Q5" s="63">
        <v>115</v>
      </c>
      <c r="R5" s="63">
        <v>50</v>
      </c>
      <c r="S5" s="63"/>
      <c r="T5" s="63"/>
      <c r="U5" s="63">
        <v>0</v>
      </c>
      <c r="V5" s="63">
        <v>0</v>
      </c>
      <c r="W5" s="63">
        <v>142</v>
      </c>
      <c r="X5" s="63">
        <v>0</v>
      </c>
      <c r="Y5" s="63">
        <v>0</v>
      </c>
      <c r="Z5" s="63">
        <v>0</v>
      </c>
      <c r="AA5" s="63" t="s">
        <v>289</v>
      </c>
      <c r="AB5" s="63" t="s">
        <v>290</v>
      </c>
      <c r="AC5" s="63" t="s">
        <v>291</v>
      </c>
      <c r="AD5" s="61" t="s">
        <v>4</v>
      </c>
      <c r="AE5" s="61">
        <f t="shared" si="0"/>
        <v>115</v>
      </c>
      <c r="AF5" s="61">
        <f t="shared" si="1"/>
        <v>50</v>
      </c>
      <c r="AG5" s="74">
        <f t="shared" si="2"/>
        <v>0.434782608695652</v>
      </c>
      <c r="AH5" s="61" t="s">
        <v>14</v>
      </c>
    </row>
    <row r="6" s="59" customFormat="true" ht="31.5" customHeight="true" spans="1:34">
      <c r="A6" s="63">
        <v>4</v>
      </c>
      <c r="B6" s="63" t="s">
        <v>281</v>
      </c>
      <c r="C6" s="63" t="s">
        <v>17</v>
      </c>
      <c r="D6" s="63">
        <v>2021</v>
      </c>
      <c r="E6" s="63" t="s">
        <v>282</v>
      </c>
      <c r="F6" s="63" t="s">
        <v>159</v>
      </c>
      <c r="G6" s="63" t="s">
        <v>160</v>
      </c>
      <c r="H6" s="63" t="s">
        <v>303</v>
      </c>
      <c r="I6" s="63" t="s">
        <v>161</v>
      </c>
      <c r="J6" s="63" t="s">
        <v>304</v>
      </c>
      <c r="K6" s="63" t="s">
        <v>305</v>
      </c>
      <c r="L6" s="63" t="s">
        <v>306</v>
      </c>
      <c r="M6" s="63" t="s">
        <v>307</v>
      </c>
      <c r="N6" s="63" t="s">
        <v>288</v>
      </c>
      <c r="O6" s="63">
        <v>1218</v>
      </c>
      <c r="P6" s="63">
        <v>487</v>
      </c>
      <c r="Q6" s="63">
        <v>487</v>
      </c>
      <c r="R6" s="63">
        <v>487</v>
      </c>
      <c r="S6" s="63"/>
      <c r="T6" s="63"/>
      <c r="U6" s="63">
        <v>0</v>
      </c>
      <c r="V6" s="63">
        <v>0</v>
      </c>
      <c r="W6" s="63">
        <v>731</v>
      </c>
      <c r="X6" s="63">
        <v>721</v>
      </c>
      <c r="Y6" s="63">
        <v>0</v>
      </c>
      <c r="Z6" s="63">
        <v>0</v>
      </c>
      <c r="AA6" s="63" t="s">
        <v>289</v>
      </c>
      <c r="AB6" s="63" t="s">
        <v>290</v>
      </c>
      <c r="AC6" s="63" t="s">
        <v>291</v>
      </c>
      <c r="AD6" s="61" t="s">
        <v>4</v>
      </c>
      <c r="AE6" s="61">
        <f t="shared" si="0"/>
        <v>487</v>
      </c>
      <c r="AF6" s="61">
        <f t="shared" si="1"/>
        <v>487</v>
      </c>
      <c r="AG6" s="74">
        <f t="shared" si="2"/>
        <v>1</v>
      </c>
      <c r="AH6" s="61" t="s">
        <v>14</v>
      </c>
    </row>
    <row r="7" s="59" customFormat="true" ht="31.5" customHeight="true" spans="1:34">
      <c r="A7" s="63">
        <v>5</v>
      </c>
      <c r="B7" s="63" t="s">
        <v>281</v>
      </c>
      <c r="C7" s="63" t="s">
        <v>21</v>
      </c>
      <c r="D7" s="63">
        <v>2021</v>
      </c>
      <c r="E7" s="63" t="s">
        <v>282</v>
      </c>
      <c r="F7" s="63" t="s">
        <v>159</v>
      </c>
      <c r="G7" s="63" t="s">
        <v>160</v>
      </c>
      <c r="H7" s="63" t="s">
        <v>308</v>
      </c>
      <c r="I7" s="63" t="s">
        <v>221</v>
      </c>
      <c r="J7" s="63" t="s">
        <v>309</v>
      </c>
      <c r="K7" s="63" t="s">
        <v>310</v>
      </c>
      <c r="L7" s="63" t="s">
        <v>286</v>
      </c>
      <c r="M7" s="63" t="s">
        <v>311</v>
      </c>
      <c r="N7" s="63" t="s">
        <v>288</v>
      </c>
      <c r="O7" s="63">
        <v>600</v>
      </c>
      <c r="P7" s="63">
        <v>240</v>
      </c>
      <c r="Q7" s="63">
        <v>240</v>
      </c>
      <c r="R7" s="63">
        <v>240</v>
      </c>
      <c r="S7" s="63"/>
      <c r="T7" s="63"/>
      <c r="U7" s="63">
        <v>0</v>
      </c>
      <c r="V7" s="63">
        <v>0</v>
      </c>
      <c r="W7" s="63">
        <v>360</v>
      </c>
      <c r="X7" s="63">
        <v>360</v>
      </c>
      <c r="Y7" s="63">
        <v>0</v>
      </c>
      <c r="Z7" s="63">
        <v>0</v>
      </c>
      <c r="AA7" s="63" t="s">
        <v>289</v>
      </c>
      <c r="AB7" s="63" t="s">
        <v>298</v>
      </c>
      <c r="AC7" s="63" t="s">
        <v>291</v>
      </c>
      <c r="AD7" s="61" t="s">
        <v>4</v>
      </c>
      <c r="AE7" s="61">
        <f t="shared" si="0"/>
        <v>240</v>
      </c>
      <c r="AF7" s="61">
        <f t="shared" si="1"/>
        <v>240</v>
      </c>
      <c r="AG7" s="74">
        <f t="shared" si="2"/>
        <v>1</v>
      </c>
      <c r="AH7" s="61" t="s">
        <v>14</v>
      </c>
    </row>
    <row r="8" s="59" customFormat="true" ht="31.5" customHeight="true" spans="1:34">
      <c r="A8" s="63">
        <v>6</v>
      </c>
      <c r="B8" s="63" t="s">
        <v>281</v>
      </c>
      <c r="C8" s="63" t="s">
        <v>17</v>
      </c>
      <c r="D8" s="63">
        <v>2021</v>
      </c>
      <c r="E8" s="63" t="s">
        <v>282</v>
      </c>
      <c r="F8" s="63" t="s">
        <v>156</v>
      </c>
      <c r="G8" s="63" t="s">
        <v>157</v>
      </c>
      <c r="H8" s="63" t="s">
        <v>312</v>
      </c>
      <c r="I8" s="63" t="s">
        <v>158</v>
      </c>
      <c r="J8" s="63" t="s">
        <v>313</v>
      </c>
      <c r="K8" s="63" t="s">
        <v>314</v>
      </c>
      <c r="L8" s="63" t="s">
        <v>315</v>
      </c>
      <c r="M8" s="63" t="s">
        <v>316</v>
      </c>
      <c r="N8" s="63" t="s">
        <v>297</v>
      </c>
      <c r="O8" s="63">
        <v>2380.91</v>
      </c>
      <c r="P8" s="63">
        <v>1753.24</v>
      </c>
      <c r="Q8" s="63">
        <v>871</v>
      </c>
      <c r="R8" s="63">
        <v>314.72</v>
      </c>
      <c r="S8" s="63"/>
      <c r="T8" s="63"/>
      <c r="U8" s="63">
        <v>1509.91</v>
      </c>
      <c r="V8" s="63">
        <v>0</v>
      </c>
      <c r="W8" s="63">
        <v>0</v>
      </c>
      <c r="X8" s="63">
        <v>0</v>
      </c>
      <c r="Y8" s="63">
        <v>0</v>
      </c>
      <c r="Z8" s="63">
        <v>0</v>
      </c>
      <c r="AA8" s="63" t="s">
        <v>317</v>
      </c>
      <c r="AB8" s="63" t="s">
        <v>318</v>
      </c>
      <c r="AC8" s="63" t="s">
        <v>291</v>
      </c>
      <c r="AD8" s="61" t="s">
        <v>4</v>
      </c>
      <c r="AE8" s="61">
        <f t="shared" si="0"/>
        <v>871</v>
      </c>
      <c r="AF8" s="61">
        <f t="shared" si="1"/>
        <v>314.72</v>
      </c>
      <c r="AG8" s="74">
        <f t="shared" si="2"/>
        <v>0.361331802525832</v>
      </c>
      <c r="AH8" s="61" t="s">
        <v>13</v>
      </c>
    </row>
    <row r="9" s="59" customFormat="true" ht="31.5" customHeight="true" spans="1:34">
      <c r="A9" s="63">
        <v>7</v>
      </c>
      <c r="B9" s="63" t="s">
        <v>281</v>
      </c>
      <c r="C9" s="63" t="s">
        <v>19</v>
      </c>
      <c r="D9" s="63">
        <v>2020</v>
      </c>
      <c r="E9" s="63" t="s">
        <v>282</v>
      </c>
      <c r="F9" s="63" t="s">
        <v>142</v>
      </c>
      <c r="G9" s="63" t="s">
        <v>143</v>
      </c>
      <c r="H9" s="63" t="s">
        <v>319</v>
      </c>
      <c r="I9" s="63" t="s">
        <v>196</v>
      </c>
      <c r="J9" s="63" t="s">
        <v>320</v>
      </c>
      <c r="K9" s="63" t="s">
        <v>321</v>
      </c>
      <c r="L9" s="63" t="s">
        <v>322</v>
      </c>
      <c r="M9" s="63" t="s">
        <v>323</v>
      </c>
      <c r="N9" s="63" t="s">
        <v>288</v>
      </c>
      <c r="O9" s="63">
        <v>8336</v>
      </c>
      <c r="P9" s="63">
        <v>4000</v>
      </c>
      <c r="Q9" s="63">
        <v>300</v>
      </c>
      <c r="R9" s="63">
        <v>300</v>
      </c>
      <c r="S9" s="63"/>
      <c r="T9" s="63"/>
      <c r="U9" s="63">
        <v>0</v>
      </c>
      <c r="V9" s="63">
        <v>0</v>
      </c>
      <c r="W9" s="63">
        <v>4336</v>
      </c>
      <c r="X9" s="63">
        <v>5500</v>
      </c>
      <c r="Y9" s="63">
        <v>0</v>
      </c>
      <c r="Z9" s="63">
        <v>0</v>
      </c>
      <c r="AA9" s="63" t="s">
        <v>289</v>
      </c>
      <c r="AB9" s="63" t="s">
        <v>324</v>
      </c>
      <c r="AC9" s="63" t="s">
        <v>291</v>
      </c>
      <c r="AD9" s="61" t="s">
        <v>4</v>
      </c>
      <c r="AE9" s="61">
        <f t="shared" si="0"/>
        <v>300</v>
      </c>
      <c r="AF9" s="61">
        <f t="shared" si="1"/>
        <v>300</v>
      </c>
      <c r="AG9" s="74">
        <f t="shared" si="2"/>
        <v>1</v>
      </c>
      <c r="AH9" s="61" t="s">
        <v>14</v>
      </c>
    </row>
    <row r="10" s="59" customFormat="true" ht="31.5" customHeight="true" spans="1:34">
      <c r="A10" s="63">
        <v>8</v>
      </c>
      <c r="B10" s="63" t="s">
        <v>281</v>
      </c>
      <c r="C10" s="63" t="s">
        <v>19</v>
      </c>
      <c r="D10" s="63">
        <v>2020</v>
      </c>
      <c r="E10" s="63" t="s">
        <v>282</v>
      </c>
      <c r="F10" s="63" t="s">
        <v>142</v>
      </c>
      <c r="G10" s="63" t="s">
        <v>143</v>
      </c>
      <c r="H10" s="63" t="s">
        <v>325</v>
      </c>
      <c r="I10" s="63" t="s">
        <v>197</v>
      </c>
      <c r="J10" s="63" t="s">
        <v>326</v>
      </c>
      <c r="K10" s="63" t="s">
        <v>327</v>
      </c>
      <c r="L10" s="63" t="s">
        <v>328</v>
      </c>
      <c r="M10" s="63" t="s">
        <v>323</v>
      </c>
      <c r="N10" s="63" t="s">
        <v>288</v>
      </c>
      <c r="O10" s="63">
        <v>100</v>
      </c>
      <c r="P10" s="63">
        <v>100</v>
      </c>
      <c r="Q10" s="63">
        <v>100</v>
      </c>
      <c r="R10" s="63">
        <v>100</v>
      </c>
      <c r="S10" s="63"/>
      <c r="T10" s="63"/>
      <c r="U10" s="63">
        <v>0</v>
      </c>
      <c r="V10" s="63">
        <v>0</v>
      </c>
      <c r="W10" s="63">
        <v>0</v>
      </c>
      <c r="X10" s="63">
        <v>0</v>
      </c>
      <c r="Y10" s="63">
        <v>0</v>
      </c>
      <c r="Z10" s="63">
        <v>0</v>
      </c>
      <c r="AA10" s="63" t="s">
        <v>289</v>
      </c>
      <c r="AB10" s="63" t="s">
        <v>329</v>
      </c>
      <c r="AC10" s="63" t="s">
        <v>291</v>
      </c>
      <c r="AD10" s="61" t="s">
        <v>4</v>
      </c>
      <c r="AE10" s="61">
        <f t="shared" si="0"/>
        <v>100</v>
      </c>
      <c r="AF10" s="61">
        <f t="shared" si="1"/>
        <v>100</v>
      </c>
      <c r="AG10" s="74">
        <f t="shared" si="2"/>
        <v>1</v>
      </c>
      <c r="AH10" s="61" t="s">
        <v>14</v>
      </c>
    </row>
    <row r="11" s="59" customFormat="true" ht="31.5" customHeight="true" spans="1:34">
      <c r="A11" s="63">
        <v>9</v>
      </c>
      <c r="B11" s="63" t="s">
        <v>281</v>
      </c>
      <c r="C11" s="63" t="s">
        <v>21</v>
      </c>
      <c r="D11" s="63">
        <v>2020</v>
      </c>
      <c r="E11" s="63" t="s">
        <v>282</v>
      </c>
      <c r="F11" s="63" t="s">
        <v>142</v>
      </c>
      <c r="G11" s="63" t="s">
        <v>143</v>
      </c>
      <c r="H11" s="63" t="s">
        <v>330</v>
      </c>
      <c r="I11" s="63" t="s">
        <v>218</v>
      </c>
      <c r="J11" s="63" t="s">
        <v>331</v>
      </c>
      <c r="K11" s="63" t="s">
        <v>332</v>
      </c>
      <c r="L11" s="63" t="s">
        <v>333</v>
      </c>
      <c r="M11" s="63" t="s">
        <v>328</v>
      </c>
      <c r="N11" s="63" t="s">
        <v>288</v>
      </c>
      <c r="O11" s="63">
        <v>250</v>
      </c>
      <c r="P11" s="63">
        <v>150</v>
      </c>
      <c r="Q11" s="63">
        <v>150</v>
      </c>
      <c r="R11" s="63">
        <v>147.3</v>
      </c>
      <c r="S11" s="63"/>
      <c r="T11" s="63"/>
      <c r="U11" s="63">
        <v>100</v>
      </c>
      <c r="V11" s="63">
        <v>0</v>
      </c>
      <c r="W11" s="63">
        <v>0</v>
      </c>
      <c r="X11" s="63">
        <v>0</v>
      </c>
      <c r="Y11" s="63">
        <v>0</v>
      </c>
      <c r="Z11" s="63">
        <v>0</v>
      </c>
      <c r="AA11" s="63" t="s">
        <v>317</v>
      </c>
      <c r="AB11" s="63" t="s">
        <v>329</v>
      </c>
      <c r="AC11" s="63" t="s">
        <v>291</v>
      </c>
      <c r="AD11" s="61" t="s">
        <v>4</v>
      </c>
      <c r="AE11" s="61">
        <f t="shared" si="0"/>
        <v>150</v>
      </c>
      <c r="AF11" s="61">
        <f t="shared" si="1"/>
        <v>147.3</v>
      </c>
      <c r="AG11" s="74">
        <f t="shared" si="2"/>
        <v>0.982</v>
      </c>
      <c r="AH11" s="61" t="s">
        <v>14</v>
      </c>
    </row>
    <row r="12" s="59" customFormat="true" ht="31.5" customHeight="true" spans="1:34">
      <c r="A12" s="63">
        <v>10</v>
      </c>
      <c r="B12" s="63" t="s">
        <v>281</v>
      </c>
      <c r="C12" s="63" t="s">
        <v>17</v>
      </c>
      <c r="D12" s="63">
        <v>2020</v>
      </c>
      <c r="E12" s="63" t="s">
        <v>282</v>
      </c>
      <c r="F12" s="63" t="s">
        <v>142</v>
      </c>
      <c r="G12" s="63" t="s">
        <v>143</v>
      </c>
      <c r="H12" s="63" t="s">
        <v>334</v>
      </c>
      <c r="I12" s="63" t="s">
        <v>145</v>
      </c>
      <c r="J12" s="63" t="s">
        <v>313</v>
      </c>
      <c r="K12" s="63" t="s">
        <v>335</v>
      </c>
      <c r="L12" s="63" t="s">
        <v>323</v>
      </c>
      <c r="M12" s="63" t="s">
        <v>336</v>
      </c>
      <c r="N12" s="63" t="s">
        <v>337</v>
      </c>
      <c r="O12" s="63">
        <v>2000</v>
      </c>
      <c r="P12" s="63">
        <v>1800</v>
      </c>
      <c r="Q12" s="63">
        <v>400</v>
      </c>
      <c r="R12" s="63">
        <v>258.3</v>
      </c>
      <c r="S12" s="63"/>
      <c r="T12" s="63"/>
      <c r="U12" s="63">
        <v>0</v>
      </c>
      <c r="V12" s="63">
        <v>0</v>
      </c>
      <c r="W12" s="63">
        <v>0</v>
      </c>
      <c r="X12" s="63">
        <v>0</v>
      </c>
      <c r="Y12" s="63">
        <v>0</v>
      </c>
      <c r="Z12" s="63">
        <v>0</v>
      </c>
      <c r="AA12" s="63" t="s">
        <v>317</v>
      </c>
      <c r="AB12" s="63" t="s">
        <v>338</v>
      </c>
      <c r="AC12" s="63" t="s">
        <v>291</v>
      </c>
      <c r="AD12" s="61" t="s">
        <v>4</v>
      </c>
      <c r="AE12" s="61">
        <f t="shared" si="0"/>
        <v>400</v>
      </c>
      <c r="AF12" s="61">
        <f t="shared" si="1"/>
        <v>258.3</v>
      </c>
      <c r="AG12" s="74">
        <f t="shared" si="2"/>
        <v>0.64575</v>
      </c>
      <c r="AH12" s="61" t="s">
        <v>14</v>
      </c>
    </row>
    <row r="13" s="59" customFormat="true" ht="31.5" customHeight="true" spans="1:34">
      <c r="A13" s="63">
        <v>11</v>
      </c>
      <c r="B13" s="63" t="s">
        <v>281</v>
      </c>
      <c r="C13" s="63" t="s">
        <v>17</v>
      </c>
      <c r="D13" s="63">
        <v>2020</v>
      </c>
      <c r="E13" s="63" t="s">
        <v>282</v>
      </c>
      <c r="F13" s="63" t="s">
        <v>142</v>
      </c>
      <c r="G13" s="63" t="s">
        <v>143</v>
      </c>
      <c r="H13" s="63" t="s">
        <v>339</v>
      </c>
      <c r="I13" s="63" t="s">
        <v>144</v>
      </c>
      <c r="J13" s="63" t="s">
        <v>340</v>
      </c>
      <c r="K13" s="63" t="s">
        <v>341</v>
      </c>
      <c r="L13" s="63" t="s">
        <v>328</v>
      </c>
      <c r="M13" s="63" t="s">
        <v>315</v>
      </c>
      <c r="N13" s="63" t="s">
        <v>288</v>
      </c>
      <c r="O13" s="63">
        <v>1100</v>
      </c>
      <c r="P13" s="63">
        <v>525</v>
      </c>
      <c r="Q13" s="63">
        <v>115</v>
      </c>
      <c r="R13" s="63">
        <v>115</v>
      </c>
      <c r="S13" s="63"/>
      <c r="T13" s="63"/>
      <c r="U13" s="63">
        <v>0</v>
      </c>
      <c r="V13" s="63">
        <v>0</v>
      </c>
      <c r="W13" s="63">
        <v>985</v>
      </c>
      <c r="X13" s="63">
        <v>985</v>
      </c>
      <c r="Y13" s="63">
        <v>0</v>
      </c>
      <c r="Z13" s="63">
        <v>0</v>
      </c>
      <c r="AA13" s="63" t="s">
        <v>289</v>
      </c>
      <c r="AB13" s="63" t="s">
        <v>298</v>
      </c>
      <c r="AC13" s="63" t="s">
        <v>291</v>
      </c>
      <c r="AD13" s="61" t="s">
        <v>4</v>
      </c>
      <c r="AE13" s="61">
        <f t="shared" si="0"/>
        <v>115</v>
      </c>
      <c r="AF13" s="61">
        <f t="shared" si="1"/>
        <v>115</v>
      </c>
      <c r="AG13" s="74">
        <f t="shared" si="2"/>
        <v>1</v>
      </c>
      <c r="AH13" s="61" t="s">
        <v>14</v>
      </c>
    </row>
    <row r="14" s="59" customFormat="true" ht="31.5" customHeight="true" spans="1:34">
      <c r="A14" s="63">
        <v>12</v>
      </c>
      <c r="B14" s="63" t="s">
        <v>281</v>
      </c>
      <c r="C14" s="63" t="s">
        <v>20</v>
      </c>
      <c r="D14" s="63">
        <v>2020</v>
      </c>
      <c r="E14" s="63" t="s">
        <v>282</v>
      </c>
      <c r="F14" s="63" t="s">
        <v>142</v>
      </c>
      <c r="G14" s="63" t="s">
        <v>143</v>
      </c>
      <c r="H14" s="63" t="s">
        <v>342</v>
      </c>
      <c r="I14" s="63" t="s">
        <v>206</v>
      </c>
      <c r="J14" s="63" t="s">
        <v>343</v>
      </c>
      <c r="K14" s="63" t="s">
        <v>344</v>
      </c>
      <c r="L14" s="63" t="s">
        <v>345</v>
      </c>
      <c r="M14" s="63" t="s">
        <v>346</v>
      </c>
      <c r="N14" s="63" t="s">
        <v>288</v>
      </c>
      <c r="O14" s="63">
        <v>330</v>
      </c>
      <c r="P14" s="63">
        <v>148</v>
      </c>
      <c r="Q14" s="63">
        <v>148</v>
      </c>
      <c r="R14" s="63">
        <v>148</v>
      </c>
      <c r="S14" s="63"/>
      <c r="T14" s="63"/>
      <c r="U14" s="63">
        <v>182</v>
      </c>
      <c r="V14" s="63">
        <v>182</v>
      </c>
      <c r="W14" s="63">
        <v>0</v>
      </c>
      <c r="X14" s="63">
        <v>0</v>
      </c>
      <c r="Y14" s="63">
        <v>0</v>
      </c>
      <c r="Z14" s="63">
        <v>0</v>
      </c>
      <c r="AA14" s="63" t="s">
        <v>317</v>
      </c>
      <c r="AB14" s="63" t="s">
        <v>329</v>
      </c>
      <c r="AC14" s="63" t="s">
        <v>291</v>
      </c>
      <c r="AD14" s="61" t="s">
        <v>4</v>
      </c>
      <c r="AE14" s="61">
        <f t="shared" si="0"/>
        <v>148</v>
      </c>
      <c r="AF14" s="61">
        <f t="shared" si="1"/>
        <v>148</v>
      </c>
      <c r="AG14" s="74">
        <f t="shared" si="2"/>
        <v>1</v>
      </c>
      <c r="AH14" s="61" t="s">
        <v>14</v>
      </c>
    </row>
    <row r="15" s="59" customFormat="true" ht="31.5" customHeight="true" spans="1:34">
      <c r="A15" s="63">
        <v>13</v>
      </c>
      <c r="B15" s="63" t="s">
        <v>281</v>
      </c>
      <c r="C15" s="63" t="s">
        <v>20</v>
      </c>
      <c r="D15" s="63">
        <v>2020</v>
      </c>
      <c r="E15" s="63" t="s">
        <v>282</v>
      </c>
      <c r="F15" s="63" t="s">
        <v>142</v>
      </c>
      <c r="G15" s="63" t="s">
        <v>143</v>
      </c>
      <c r="H15" s="63" t="s">
        <v>347</v>
      </c>
      <c r="I15" s="63" t="s">
        <v>205</v>
      </c>
      <c r="J15" s="63" t="s">
        <v>348</v>
      </c>
      <c r="K15" s="63" t="s">
        <v>349</v>
      </c>
      <c r="L15" s="63" t="s">
        <v>328</v>
      </c>
      <c r="M15" s="63" t="s">
        <v>350</v>
      </c>
      <c r="N15" s="63" t="s">
        <v>288</v>
      </c>
      <c r="O15" s="63">
        <v>5800</v>
      </c>
      <c r="P15" s="63">
        <v>2490</v>
      </c>
      <c r="Q15" s="63">
        <v>100</v>
      </c>
      <c r="R15" s="63">
        <v>100</v>
      </c>
      <c r="S15" s="63"/>
      <c r="T15" s="63"/>
      <c r="U15" s="63">
        <v>0</v>
      </c>
      <c r="V15" s="63">
        <v>0</v>
      </c>
      <c r="W15" s="63">
        <v>5990</v>
      </c>
      <c r="X15" s="63">
        <v>5990</v>
      </c>
      <c r="Y15" s="63">
        <v>0</v>
      </c>
      <c r="Z15" s="63">
        <v>0</v>
      </c>
      <c r="AA15" s="63" t="s">
        <v>351</v>
      </c>
      <c r="AB15" s="63" t="s">
        <v>352</v>
      </c>
      <c r="AC15" s="63" t="s">
        <v>291</v>
      </c>
      <c r="AD15" s="61" t="s">
        <v>4</v>
      </c>
      <c r="AE15" s="61">
        <f t="shared" si="0"/>
        <v>100</v>
      </c>
      <c r="AF15" s="61">
        <f t="shared" si="1"/>
        <v>100</v>
      </c>
      <c r="AG15" s="74">
        <f t="shared" si="2"/>
        <v>1</v>
      </c>
      <c r="AH15" s="61" t="s">
        <v>14</v>
      </c>
    </row>
    <row r="16" s="59" customFormat="true" ht="31.5" customHeight="true" spans="1:34">
      <c r="A16" s="63">
        <v>14</v>
      </c>
      <c r="B16" s="63" t="s">
        <v>281</v>
      </c>
      <c r="C16" s="63" t="s">
        <v>17</v>
      </c>
      <c r="D16" s="63">
        <v>2019</v>
      </c>
      <c r="E16" s="63" t="s">
        <v>282</v>
      </c>
      <c r="F16" s="63" t="s">
        <v>109</v>
      </c>
      <c r="G16" s="63" t="s">
        <v>110</v>
      </c>
      <c r="H16" s="63" t="s">
        <v>353</v>
      </c>
      <c r="I16" s="63" t="s">
        <v>111</v>
      </c>
      <c r="J16" s="63" t="s">
        <v>313</v>
      </c>
      <c r="K16" s="63" t="s">
        <v>354</v>
      </c>
      <c r="L16" s="63" t="s">
        <v>355</v>
      </c>
      <c r="M16" s="63" t="s">
        <v>355</v>
      </c>
      <c r="N16" s="63" t="s">
        <v>288</v>
      </c>
      <c r="O16" s="63">
        <v>725</v>
      </c>
      <c r="P16" s="63" t="s">
        <v>355</v>
      </c>
      <c r="Q16" s="63">
        <v>725</v>
      </c>
      <c r="R16" s="63">
        <v>725</v>
      </c>
      <c r="S16" s="63"/>
      <c r="T16" s="63"/>
      <c r="U16" s="63">
        <v>0</v>
      </c>
      <c r="V16" s="63">
        <v>0</v>
      </c>
      <c r="W16" s="63">
        <v>0</v>
      </c>
      <c r="X16" s="63">
        <v>0</v>
      </c>
      <c r="Y16" s="63">
        <v>0</v>
      </c>
      <c r="Z16" s="63">
        <v>0</v>
      </c>
      <c r="AA16" s="63" t="s">
        <v>329</v>
      </c>
      <c r="AB16" s="63" t="s">
        <v>329</v>
      </c>
      <c r="AC16" s="63" t="s">
        <v>291</v>
      </c>
      <c r="AD16" s="61" t="s">
        <v>4</v>
      </c>
      <c r="AE16" s="61">
        <f t="shared" si="0"/>
        <v>725</v>
      </c>
      <c r="AF16" s="61">
        <f t="shared" si="1"/>
        <v>725</v>
      </c>
      <c r="AG16" s="74">
        <f t="shared" si="2"/>
        <v>1</v>
      </c>
      <c r="AH16" s="61" t="s">
        <v>14</v>
      </c>
    </row>
    <row r="17" s="59" customFormat="true" ht="31.5" customHeight="true" spans="1:34">
      <c r="A17" s="63">
        <v>15</v>
      </c>
      <c r="B17" s="63" t="s">
        <v>281</v>
      </c>
      <c r="C17" s="63" t="s">
        <v>17</v>
      </c>
      <c r="D17" s="63">
        <v>2021</v>
      </c>
      <c r="E17" s="63" t="s">
        <v>282</v>
      </c>
      <c r="F17" s="63" t="s">
        <v>166</v>
      </c>
      <c r="G17" s="63" t="s">
        <v>167</v>
      </c>
      <c r="H17" s="63">
        <v>20211018057</v>
      </c>
      <c r="I17" s="63" t="s">
        <v>168</v>
      </c>
      <c r="J17" s="63" t="s">
        <v>355</v>
      </c>
      <c r="K17" s="63" t="s">
        <v>355</v>
      </c>
      <c r="L17" s="63" t="s">
        <v>355</v>
      </c>
      <c r="M17" s="63" t="s">
        <v>355</v>
      </c>
      <c r="N17" s="63" t="s">
        <v>297</v>
      </c>
      <c r="O17" s="63">
        <v>156</v>
      </c>
      <c r="P17" s="63"/>
      <c r="Q17" s="63"/>
      <c r="R17" s="63"/>
      <c r="S17" s="63">
        <v>156</v>
      </c>
      <c r="T17" s="63">
        <v>123.21</v>
      </c>
      <c r="U17" s="63">
        <v>0</v>
      </c>
      <c r="V17" s="63">
        <v>0</v>
      </c>
      <c r="W17" s="63">
        <v>0</v>
      </c>
      <c r="X17" s="63">
        <v>0</v>
      </c>
      <c r="Y17" s="63">
        <v>0</v>
      </c>
      <c r="Z17" s="63">
        <v>0</v>
      </c>
      <c r="AA17" s="63" t="s">
        <v>355</v>
      </c>
      <c r="AB17" s="63" t="s">
        <v>355</v>
      </c>
      <c r="AC17" s="63" t="s">
        <v>356</v>
      </c>
      <c r="AD17" s="61" t="s">
        <v>4</v>
      </c>
      <c r="AE17" s="61">
        <f t="shared" si="0"/>
        <v>156</v>
      </c>
      <c r="AF17" s="61">
        <f t="shared" si="1"/>
        <v>123.21</v>
      </c>
      <c r="AG17" s="74">
        <f t="shared" si="2"/>
        <v>0.789807692307692</v>
      </c>
      <c r="AH17" s="61" t="s">
        <v>13</v>
      </c>
    </row>
    <row r="18" s="59" customFormat="true" ht="31.5" customHeight="true" spans="1:34">
      <c r="A18" s="63">
        <v>16</v>
      </c>
      <c r="B18" s="63" t="s">
        <v>281</v>
      </c>
      <c r="C18" s="63" t="s">
        <v>19</v>
      </c>
      <c r="D18" s="63">
        <v>2021</v>
      </c>
      <c r="E18" s="63" t="s">
        <v>282</v>
      </c>
      <c r="F18" s="63" t="s">
        <v>166</v>
      </c>
      <c r="G18" s="63" t="s">
        <v>167</v>
      </c>
      <c r="H18" s="63">
        <v>20211018058</v>
      </c>
      <c r="I18" s="63" t="s">
        <v>200</v>
      </c>
      <c r="J18" s="63" t="s">
        <v>355</v>
      </c>
      <c r="K18" s="63" t="s">
        <v>355</v>
      </c>
      <c r="L18" s="63" t="s">
        <v>355</v>
      </c>
      <c r="M18" s="63" t="s">
        <v>355</v>
      </c>
      <c r="N18" s="63" t="s">
        <v>91</v>
      </c>
      <c r="O18" s="63">
        <v>82</v>
      </c>
      <c r="P18" s="63"/>
      <c r="Q18" s="63"/>
      <c r="R18" s="63"/>
      <c r="S18" s="63">
        <v>82</v>
      </c>
      <c r="T18" s="63">
        <v>0</v>
      </c>
      <c r="U18" s="63">
        <v>0</v>
      </c>
      <c r="V18" s="63">
        <v>0</v>
      </c>
      <c r="W18" s="63">
        <v>0</v>
      </c>
      <c r="X18" s="63">
        <v>0</v>
      </c>
      <c r="Y18" s="63">
        <v>0</v>
      </c>
      <c r="Z18" s="63">
        <v>0</v>
      </c>
      <c r="AA18" s="63" t="s">
        <v>355</v>
      </c>
      <c r="AB18" s="63" t="s">
        <v>355</v>
      </c>
      <c r="AC18" s="63" t="s">
        <v>356</v>
      </c>
      <c r="AD18" s="61" t="s">
        <v>4</v>
      </c>
      <c r="AE18" s="61">
        <f t="shared" si="0"/>
        <v>82</v>
      </c>
      <c r="AF18" s="61">
        <f t="shared" si="1"/>
        <v>0</v>
      </c>
      <c r="AG18" s="74">
        <f t="shared" si="2"/>
        <v>0</v>
      </c>
      <c r="AH18" s="61" t="s">
        <v>91</v>
      </c>
    </row>
    <row r="19" s="59" customFormat="true" ht="31.5" customHeight="true" spans="1:34">
      <c r="A19" s="63">
        <v>17</v>
      </c>
      <c r="B19" s="63" t="s">
        <v>281</v>
      </c>
      <c r="C19" s="63" t="s">
        <v>22</v>
      </c>
      <c r="D19" s="63">
        <v>2021</v>
      </c>
      <c r="E19" s="63" t="s">
        <v>282</v>
      </c>
      <c r="F19" s="63" t="s">
        <v>166</v>
      </c>
      <c r="G19" s="63" t="s">
        <v>167</v>
      </c>
      <c r="H19" s="63">
        <v>20211018061</v>
      </c>
      <c r="I19" s="63" t="s">
        <v>236</v>
      </c>
      <c r="J19" s="63" t="s">
        <v>357</v>
      </c>
      <c r="K19" s="63" t="s">
        <v>355</v>
      </c>
      <c r="L19" s="63" t="s">
        <v>355</v>
      </c>
      <c r="M19" s="63" t="s">
        <v>358</v>
      </c>
      <c r="N19" s="63" t="s">
        <v>297</v>
      </c>
      <c r="O19" s="63">
        <v>101</v>
      </c>
      <c r="P19" s="63"/>
      <c r="Q19" s="63"/>
      <c r="R19" s="63"/>
      <c r="S19" s="63">
        <v>101</v>
      </c>
      <c r="T19" s="63">
        <v>0</v>
      </c>
      <c r="U19" s="63">
        <v>0</v>
      </c>
      <c r="V19" s="63">
        <v>0</v>
      </c>
      <c r="W19" s="63">
        <v>0</v>
      </c>
      <c r="X19" s="63">
        <v>0</v>
      </c>
      <c r="Y19" s="63">
        <v>0</v>
      </c>
      <c r="Z19" s="63">
        <v>0</v>
      </c>
      <c r="AA19" s="63" t="s">
        <v>355</v>
      </c>
      <c r="AB19" s="63" t="s">
        <v>355</v>
      </c>
      <c r="AC19" s="63" t="s">
        <v>356</v>
      </c>
      <c r="AD19" s="61" t="s">
        <v>4</v>
      </c>
      <c r="AE19" s="61">
        <f t="shared" si="0"/>
        <v>101</v>
      </c>
      <c r="AF19" s="61">
        <f t="shared" si="1"/>
        <v>0</v>
      </c>
      <c r="AG19" s="74">
        <f t="shared" si="2"/>
        <v>0</v>
      </c>
      <c r="AH19" s="61" t="s">
        <v>13</v>
      </c>
    </row>
    <row r="20" s="59" customFormat="true" ht="31.5" customHeight="true" spans="1:34">
      <c r="A20" s="63">
        <v>18</v>
      </c>
      <c r="B20" s="63" t="s">
        <v>281</v>
      </c>
      <c r="C20" s="63" t="s">
        <v>20</v>
      </c>
      <c r="D20" s="63">
        <v>2021</v>
      </c>
      <c r="E20" s="63" t="s">
        <v>282</v>
      </c>
      <c r="F20" s="63" t="s">
        <v>166</v>
      </c>
      <c r="G20" s="63" t="s">
        <v>167</v>
      </c>
      <c r="H20" s="63">
        <v>20211018059</v>
      </c>
      <c r="I20" s="63" t="s">
        <v>212</v>
      </c>
      <c r="J20" s="63" t="s">
        <v>355</v>
      </c>
      <c r="K20" s="63" t="s">
        <v>355</v>
      </c>
      <c r="L20" s="63" t="s">
        <v>355</v>
      </c>
      <c r="M20" s="63" t="s">
        <v>355</v>
      </c>
      <c r="N20" s="63" t="s">
        <v>297</v>
      </c>
      <c r="O20" s="63">
        <v>134</v>
      </c>
      <c r="P20" s="63"/>
      <c r="Q20" s="63"/>
      <c r="R20" s="63"/>
      <c r="S20" s="63">
        <v>134</v>
      </c>
      <c r="T20" s="63">
        <v>108.48</v>
      </c>
      <c r="U20" s="63">
        <v>0</v>
      </c>
      <c r="V20" s="63">
        <v>0</v>
      </c>
      <c r="W20" s="63">
        <v>0</v>
      </c>
      <c r="X20" s="63">
        <v>0</v>
      </c>
      <c r="Y20" s="63">
        <v>0</v>
      </c>
      <c r="Z20" s="63">
        <v>0</v>
      </c>
      <c r="AA20" s="63" t="s">
        <v>355</v>
      </c>
      <c r="AB20" s="63" t="s">
        <v>355</v>
      </c>
      <c r="AC20" s="63" t="s">
        <v>356</v>
      </c>
      <c r="AD20" s="61" t="s">
        <v>4</v>
      </c>
      <c r="AE20" s="61">
        <f t="shared" si="0"/>
        <v>134</v>
      </c>
      <c r="AF20" s="61">
        <f t="shared" si="1"/>
        <v>108.48</v>
      </c>
      <c r="AG20" s="74">
        <f t="shared" si="2"/>
        <v>0.80955223880597</v>
      </c>
      <c r="AH20" s="61" t="s">
        <v>13</v>
      </c>
    </row>
    <row r="21" s="59" customFormat="true" ht="31.5" customHeight="true" spans="1:34">
      <c r="A21" s="63">
        <v>19</v>
      </c>
      <c r="B21" s="63" t="s">
        <v>281</v>
      </c>
      <c r="C21" s="63" t="s">
        <v>21</v>
      </c>
      <c r="D21" s="63">
        <v>2021</v>
      </c>
      <c r="E21" s="63" t="s">
        <v>282</v>
      </c>
      <c r="F21" s="63" t="s">
        <v>166</v>
      </c>
      <c r="G21" s="63" t="s">
        <v>167</v>
      </c>
      <c r="H21" s="63">
        <v>20211018060</v>
      </c>
      <c r="I21" s="63" t="s">
        <v>223</v>
      </c>
      <c r="J21" s="63" t="s">
        <v>355</v>
      </c>
      <c r="K21" s="63" t="s">
        <v>355</v>
      </c>
      <c r="L21" s="63" t="s">
        <v>355</v>
      </c>
      <c r="M21" s="63" t="s">
        <v>355</v>
      </c>
      <c r="N21" s="63" t="s">
        <v>288</v>
      </c>
      <c r="O21" s="63">
        <v>101</v>
      </c>
      <c r="P21" s="63" t="s">
        <v>355</v>
      </c>
      <c r="Q21" s="63">
        <v>0</v>
      </c>
      <c r="R21" s="63">
        <v>0</v>
      </c>
      <c r="S21" s="63">
        <v>101</v>
      </c>
      <c r="T21" s="63">
        <v>101</v>
      </c>
      <c r="U21" s="63">
        <v>0</v>
      </c>
      <c r="V21" s="63">
        <v>0</v>
      </c>
      <c r="W21" s="63">
        <v>0</v>
      </c>
      <c r="X21" s="63">
        <v>0</v>
      </c>
      <c r="Y21" s="63">
        <v>0</v>
      </c>
      <c r="Z21" s="63">
        <v>0</v>
      </c>
      <c r="AA21" s="63" t="s">
        <v>355</v>
      </c>
      <c r="AB21" s="63" t="s">
        <v>355</v>
      </c>
      <c r="AC21" s="63" t="s">
        <v>356</v>
      </c>
      <c r="AD21" s="61" t="s">
        <v>4</v>
      </c>
      <c r="AE21" s="61">
        <f t="shared" si="0"/>
        <v>101</v>
      </c>
      <c r="AF21" s="61">
        <f t="shared" si="1"/>
        <v>101</v>
      </c>
      <c r="AG21" s="74">
        <f t="shared" si="2"/>
        <v>1</v>
      </c>
      <c r="AH21" s="61" t="s">
        <v>14</v>
      </c>
    </row>
    <row r="22" s="59" customFormat="true" ht="31.5" customHeight="true" spans="1:34">
      <c r="A22" s="63">
        <v>20</v>
      </c>
      <c r="B22" s="63" t="s">
        <v>281</v>
      </c>
      <c r="C22" s="63" t="s">
        <v>23</v>
      </c>
      <c r="D22" s="63">
        <v>2021</v>
      </c>
      <c r="E22" s="63" t="s">
        <v>282</v>
      </c>
      <c r="F22" s="63" t="s">
        <v>166</v>
      </c>
      <c r="G22" s="63" t="s">
        <v>167</v>
      </c>
      <c r="H22" s="63">
        <v>20211018062</v>
      </c>
      <c r="I22" s="63" t="s">
        <v>249</v>
      </c>
      <c r="J22" s="63" t="s">
        <v>359</v>
      </c>
      <c r="K22" s="63" t="s">
        <v>355</v>
      </c>
      <c r="L22" s="63" t="s">
        <v>355</v>
      </c>
      <c r="M22" s="63" t="s">
        <v>355</v>
      </c>
      <c r="N22" s="63" t="s">
        <v>297</v>
      </c>
      <c r="O22" s="63">
        <v>154</v>
      </c>
      <c r="P22" s="63" t="s">
        <v>355</v>
      </c>
      <c r="Q22" s="63">
        <v>0</v>
      </c>
      <c r="R22" s="63">
        <v>0</v>
      </c>
      <c r="S22" s="63">
        <v>154</v>
      </c>
      <c r="T22" s="63">
        <v>88</v>
      </c>
      <c r="U22" s="63">
        <v>0</v>
      </c>
      <c r="V22" s="63">
        <v>0</v>
      </c>
      <c r="W22" s="63">
        <v>0</v>
      </c>
      <c r="X22" s="63">
        <v>0</v>
      </c>
      <c r="Y22" s="63">
        <v>0</v>
      </c>
      <c r="Z22" s="63">
        <v>0</v>
      </c>
      <c r="AA22" s="63" t="s">
        <v>355</v>
      </c>
      <c r="AB22" s="63" t="s">
        <v>355</v>
      </c>
      <c r="AC22" s="63" t="s">
        <v>356</v>
      </c>
      <c r="AD22" s="61" t="s">
        <v>4</v>
      </c>
      <c r="AE22" s="61">
        <f t="shared" si="0"/>
        <v>154</v>
      </c>
      <c r="AF22" s="61">
        <f t="shared" si="1"/>
        <v>88</v>
      </c>
      <c r="AG22" s="74">
        <f t="shared" si="2"/>
        <v>0.571428571428571</v>
      </c>
      <c r="AH22" s="61" t="s">
        <v>13</v>
      </c>
    </row>
    <row r="23" s="59" customFormat="true" ht="31.5" customHeight="true" spans="1:34">
      <c r="A23" s="63">
        <v>21</v>
      </c>
      <c r="B23" s="63" t="s">
        <v>281</v>
      </c>
      <c r="C23" s="63" t="s">
        <v>17</v>
      </c>
      <c r="D23" s="63">
        <v>2019</v>
      </c>
      <c r="E23" s="63" t="s">
        <v>282</v>
      </c>
      <c r="F23" s="63" t="s">
        <v>131</v>
      </c>
      <c r="G23" s="63" t="s">
        <v>132</v>
      </c>
      <c r="H23" s="63">
        <v>2019122040</v>
      </c>
      <c r="I23" s="63" t="s">
        <v>133</v>
      </c>
      <c r="J23" s="63" t="s">
        <v>355</v>
      </c>
      <c r="K23" s="63" t="s">
        <v>355</v>
      </c>
      <c r="L23" s="63" t="s">
        <v>355</v>
      </c>
      <c r="M23" s="63" t="s">
        <v>355</v>
      </c>
      <c r="N23" s="63" t="s">
        <v>337</v>
      </c>
      <c r="O23" s="63">
        <v>360</v>
      </c>
      <c r="P23" s="63" t="s">
        <v>355</v>
      </c>
      <c r="Q23" s="63">
        <v>0</v>
      </c>
      <c r="R23" s="63">
        <v>0</v>
      </c>
      <c r="S23" s="63">
        <v>360</v>
      </c>
      <c r="T23" s="63">
        <v>360</v>
      </c>
      <c r="U23" s="63">
        <v>0</v>
      </c>
      <c r="V23" s="63">
        <v>0</v>
      </c>
      <c r="W23" s="63">
        <v>0</v>
      </c>
      <c r="X23" s="63">
        <v>0</v>
      </c>
      <c r="Y23" s="63">
        <v>0</v>
      </c>
      <c r="Z23" s="63">
        <v>0</v>
      </c>
      <c r="AA23" s="63" t="s">
        <v>355</v>
      </c>
      <c r="AB23" s="63" t="s">
        <v>355</v>
      </c>
      <c r="AC23" s="63" t="s">
        <v>356</v>
      </c>
      <c r="AD23" s="61" t="s">
        <v>4</v>
      </c>
      <c r="AE23" s="61">
        <f t="shared" si="0"/>
        <v>360</v>
      </c>
      <c r="AF23" s="61">
        <f t="shared" si="1"/>
        <v>360</v>
      </c>
      <c r="AG23" s="74">
        <f t="shared" si="2"/>
        <v>1</v>
      </c>
      <c r="AH23" s="61" t="s">
        <v>14</v>
      </c>
    </row>
    <row r="24" s="59" customFormat="true" ht="31.5" customHeight="true" spans="1:34">
      <c r="A24" s="63">
        <v>22</v>
      </c>
      <c r="B24" s="63" t="s">
        <v>281</v>
      </c>
      <c r="C24" s="63" t="s">
        <v>19</v>
      </c>
      <c r="D24" s="63">
        <v>2019</v>
      </c>
      <c r="E24" s="63" t="s">
        <v>282</v>
      </c>
      <c r="F24" s="63" t="s">
        <v>131</v>
      </c>
      <c r="G24" s="63" t="s">
        <v>132</v>
      </c>
      <c r="H24" s="63">
        <v>2019122041</v>
      </c>
      <c r="I24" s="63" t="s">
        <v>194</v>
      </c>
      <c r="J24" s="63" t="s">
        <v>355</v>
      </c>
      <c r="K24" s="63" t="s">
        <v>355</v>
      </c>
      <c r="L24" s="63" t="s">
        <v>355</v>
      </c>
      <c r="M24" s="63" t="s">
        <v>355</v>
      </c>
      <c r="N24" s="63" t="s">
        <v>337</v>
      </c>
      <c r="O24" s="63">
        <v>153</v>
      </c>
      <c r="P24" s="63" t="s">
        <v>355</v>
      </c>
      <c r="Q24" s="63">
        <v>0</v>
      </c>
      <c r="R24" s="63">
        <v>0</v>
      </c>
      <c r="S24" s="63">
        <v>153</v>
      </c>
      <c r="T24" s="63">
        <v>153</v>
      </c>
      <c r="U24" s="63">
        <v>0</v>
      </c>
      <c r="V24" s="63">
        <v>0</v>
      </c>
      <c r="W24" s="63">
        <v>0</v>
      </c>
      <c r="X24" s="63">
        <v>0</v>
      </c>
      <c r="Y24" s="63">
        <v>0</v>
      </c>
      <c r="Z24" s="63">
        <v>0</v>
      </c>
      <c r="AA24" s="63" t="s">
        <v>355</v>
      </c>
      <c r="AB24" s="63" t="s">
        <v>355</v>
      </c>
      <c r="AC24" s="63" t="s">
        <v>356</v>
      </c>
      <c r="AD24" s="61" t="s">
        <v>4</v>
      </c>
      <c r="AE24" s="61">
        <f t="shared" si="0"/>
        <v>153</v>
      </c>
      <c r="AF24" s="61">
        <f t="shared" si="1"/>
        <v>153</v>
      </c>
      <c r="AG24" s="74">
        <f t="shared" si="2"/>
        <v>1</v>
      </c>
      <c r="AH24" s="61" t="s">
        <v>14</v>
      </c>
    </row>
    <row r="25" s="59" customFormat="true" ht="31.5" customHeight="true" spans="1:34">
      <c r="A25" s="63">
        <v>23</v>
      </c>
      <c r="B25" s="63" t="s">
        <v>281</v>
      </c>
      <c r="C25" s="63" t="s">
        <v>20</v>
      </c>
      <c r="D25" s="63">
        <v>2019</v>
      </c>
      <c r="E25" s="63" t="s">
        <v>282</v>
      </c>
      <c r="F25" s="63" t="s">
        <v>131</v>
      </c>
      <c r="G25" s="63" t="s">
        <v>132</v>
      </c>
      <c r="H25" s="63">
        <v>2019122042</v>
      </c>
      <c r="I25" s="63" t="s">
        <v>203</v>
      </c>
      <c r="J25" s="63" t="s">
        <v>355</v>
      </c>
      <c r="K25" s="63" t="s">
        <v>355</v>
      </c>
      <c r="L25" s="63" t="s">
        <v>355</v>
      </c>
      <c r="M25" s="63" t="s">
        <v>355</v>
      </c>
      <c r="N25" s="63" t="s">
        <v>288</v>
      </c>
      <c r="O25" s="63">
        <v>72</v>
      </c>
      <c r="P25" s="63" t="s">
        <v>355</v>
      </c>
      <c r="Q25" s="63">
        <v>0</v>
      </c>
      <c r="R25" s="63">
        <v>0</v>
      </c>
      <c r="S25" s="63">
        <v>72</v>
      </c>
      <c r="T25" s="63">
        <v>72</v>
      </c>
      <c r="U25" s="63">
        <v>0</v>
      </c>
      <c r="V25" s="63">
        <v>0</v>
      </c>
      <c r="W25" s="63">
        <v>0</v>
      </c>
      <c r="X25" s="63">
        <v>0</v>
      </c>
      <c r="Y25" s="63">
        <v>0</v>
      </c>
      <c r="Z25" s="63">
        <v>0</v>
      </c>
      <c r="AA25" s="63" t="s">
        <v>355</v>
      </c>
      <c r="AB25" s="63" t="s">
        <v>355</v>
      </c>
      <c r="AC25" s="63" t="s">
        <v>356</v>
      </c>
      <c r="AD25" s="61" t="s">
        <v>4</v>
      </c>
      <c r="AE25" s="61">
        <f t="shared" si="0"/>
        <v>72</v>
      </c>
      <c r="AF25" s="61">
        <f t="shared" si="1"/>
        <v>72</v>
      </c>
      <c r="AG25" s="74">
        <f t="shared" si="2"/>
        <v>1</v>
      </c>
      <c r="AH25" s="61" t="s">
        <v>14</v>
      </c>
    </row>
    <row r="26" s="59" customFormat="true" ht="31.5" customHeight="true" spans="1:34">
      <c r="A26" s="63">
        <v>24</v>
      </c>
      <c r="B26" s="63" t="s">
        <v>281</v>
      </c>
      <c r="C26" s="63" t="s">
        <v>17</v>
      </c>
      <c r="D26" s="63">
        <v>2022</v>
      </c>
      <c r="E26" s="63" t="s">
        <v>282</v>
      </c>
      <c r="F26" s="63" t="s">
        <v>79</v>
      </c>
      <c r="G26" s="63" t="s">
        <v>80</v>
      </c>
      <c r="H26" s="63">
        <v>20221226011</v>
      </c>
      <c r="I26" s="63" t="s">
        <v>81</v>
      </c>
      <c r="J26" s="63" t="s">
        <v>355</v>
      </c>
      <c r="K26" s="63" t="s">
        <v>355</v>
      </c>
      <c r="L26" s="63" t="s">
        <v>355</v>
      </c>
      <c r="M26" s="63" t="s">
        <v>355</v>
      </c>
      <c r="N26" s="63" t="s">
        <v>91</v>
      </c>
      <c r="O26" s="63">
        <v>1638</v>
      </c>
      <c r="P26" s="63"/>
      <c r="Q26" s="63"/>
      <c r="R26" s="63"/>
      <c r="S26" s="63">
        <v>1638</v>
      </c>
      <c r="T26" s="63">
        <v>0</v>
      </c>
      <c r="U26" s="63">
        <v>0</v>
      </c>
      <c r="V26" s="63">
        <v>0</v>
      </c>
      <c r="W26" s="63">
        <v>0</v>
      </c>
      <c r="X26" s="63">
        <v>0</v>
      </c>
      <c r="Y26" s="63">
        <v>0</v>
      </c>
      <c r="Z26" s="63">
        <v>0</v>
      </c>
      <c r="AA26" s="63" t="s">
        <v>355</v>
      </c>
      <c r="AB26" s="63" t="s">
        <v>355</v>
      </c>
      <c r="AC26" s="63" t="s">
        <v>360</v>
      </c>
      <c r="AD26" s="61" t="s">
        <v>5</v>
      </c>
      <c r="AE26" s="61">
        <f t="shared" si="0"/>
        <v>1638</v>
      </c>
      <c r="AF26" s="61">
        <f t="shared" si="1"/>
        <v>0</v>
      </c>
      <c r="AG26" s="74">
        <f t="shared" si="2"/>
        <v>0</v>
      </c>
      <c r="AH26" s="61" t="s">
        <v>91</v>
      </c>
    </row>
    <row r="27" s="59" customFormat="true" ht="31.5" customHeight="true" spans="1:34">
      <c r="A27" s="63">
        <v>25</v>
      </c>
      <c r="B27" s="63" t="s">
        <v>281</v>
      </c>
      <c r="C27" s="63" t="s">
        <v>18</v>
      </c>
      <c r="D27" s="63">
        <v>2021</v>
      </c>
      <c r="E27" s="63" t="s">
        <v>282</v>
      </c>
      <c r="F27" s="63" t="s">
        <v>189</v>
      </c>
      <c r="G27" s="63" t="s">
        <v>190</v>
      </c>
      <c r="H27" s="63" t="s">
        <v>361</v>
      </c>
      <c r="I27" s="63" t="s">
        <v>191</v>
      </c>
      <c r="J27" s="63" t="s">
        <v>362</v>
      </c>
      <c r="K27" s="63" t="s">
        <v>363</v>
      </c>
      <c r="L27" s="63" t="s">
        <v>364</v>
      </c>
      <c r="M27" s="63" t="s">
        <v>346</v>
      </c>
      <c r="N27" s="63" t="s">
        <v>297</v>
      </c>
      <c r="O27" s="63">
        <v>5000</v>
      </c>
      <c r="P27" s="63">
        <v>4000</v>
      </c>
      <c r="Q27" s="63">
        <v>1700</v>
      </c>
      <c r="R27" s="63">
        <v>1086.72</v>
      </c>
      <c r="S27" s="63"/>
      <c r="T27" s="63"/>
      <c r="U27" s="63">
        <v>0</v>
      </c>
      <c r="V27" s="63">
        <v>0</v>
      </c>
      <c r="W27" s="63">
        <v>0</v>
      </c>
      <c r="X27" s="63">
        <v>0</v>
      </c>
      <c r="Y27" s="63">
        <v>0</v>
      </c>
      <c r="Z27" s="63">
        <v>0</v>
      </c>
      <c r="AA27" s="63" t="s">
        <v>365</v>
      </c>
      <c r="AB27" s="63" t="s">
        <v>355</v>
      </c>
      <c r="AC27" s="63" t="s">
        <v>366</v>
      </c>
      <c r="AD27" s="61" t="s">
        <v>4</v>
      </c>
      <c r="AE27" s="61">
        <f t="shared" si="0"/>
        <v>1700</v>
      </c>
      <c r="AF27" s="61">
        <f t="shared" si="1"/>
        <v>1086.72</v>
      </c>
      <c r="AG27" s="74">
        <f t="shared" si="2"/>
        <v>0.639247058823529</v>
      </c>
      <c r="AH27" s="61" t="s">
        <v>13</v>
      </c>
    </row>
    <row r="28" s="59" customFormat="true" ht="31.5" customHeight="true" spans="1:34">
      <c r="A28" s="63">
        <v>26</v>
      </c>
      <c r="B28" s="63" t="s">
        <v>281</v>
      </c>
      <c r="C28" s="63" t="s">
        <v>19</v>
      </c>
      <c r="D28" s="63">
        <v>2021</v>
      </c>
      <c r="E28" s="63" t="s">
        <v>282</v>
      </c>
      <c r="F28" s="63" t="s">
        <v>189</v>
      </c>
      <c r="G28" s="63" t="s">
        <v>190</v>
      </c>
      <c r="H28" s="63" t="s">
        <v>367</v>
      </c>
      <c r="I28" s="63" t="s">
        <v>198</v>
      </c>
      <c r="J28" s="63" t="s">
        <v>326</v>
      </c>
      <c r="K28" s="63" t="s">
        <v>368</v>
      </c>
      <c r="L28" s="63" t="s">
        <v>369</v>
      </c>
      <c r="M28" s="63" t="s">
        <v>302</v>
      </c>
      <c r="N28" s="63" t="s">
        <v>297</v>
      </c>
      <c r="O28" s="63">
        <v>48412.06</v>
      </c>
      <c r="P28" s="63">
        <v>35000</v>
      </c>
      <c r="Q28" s="63">
        <v>2050</v>
      </c>
      <c r="R28" s="63">
        <v>1085.29</v>
      </c>
      <c r="S28" s="63"/>
      <c r="T28" s="63"/>
      <c r="U28" s="63">
        <v>0</v>
      </c>
      <c r="V28" s="63">
        <v>0</v>
      </c>
      <c r="W28" s="63">
        <v>0</v>
      </c>
      <c r="X28" s="63">
        <v>0</v>
      </c>
      <c r="Y28" s="63">
        <v>0</v>
      </c>
      <c r="Z28" s="63">
        <v>0</v>
      </c>
      <c r="AA28" s="63" t="s">
        <v>370</v>
      </c>
      <c r="AB28" s="63" t="s">
        <v>355</v>
      </c>
      <c r="AC28" s="63" t="s">
        <v>366</v>
      </c>
      <c r="AD28" s="61" t="s">
        <v>4</v>
      </c>
      <c r="AE28" s="61">
        <f t="shared" si="0"/>
        <v>2050</v>
      </c>
      <c r="AF28" s="61">
        <f t="shared" si="1"/>
        <v>1085.29</v>
      </c>
      <c r="AG28" s="74">
        <f t="shared" si="2"/>
        <v>0.529409756097561</v>
      </c>
      <c r="AH28" s="61" t="s">
        <v>13</v>
      </c>
    </row>
    <row r="29" s="59" customFormat="true" ht="31.5" customHeight="true" spans="1:34">
      <c r="A29" s="63">
        <v>27</v>
      </c>
      <c r="B29" s="63" t="s">
        <v>281</v>
      </c>
      <c r="C29" s="63" t="s">
        <v>23</v>
      </c>
      <c r="D29" s="63">
        <v>2020</v>
      </c>
      <c r="E29" s="63" t="s">
        <v>282</v>
      </c>
      <c r="F29" s="63" t="s">
        <v>179</v>
      </c>
      <c r="G29" s="63" t="s">
        <v>180</v>
      </c>
      <c r="H29" s="63" t="s">
        <v>371</v>
      </c>
      <c r="I29" s="63" t="s">
        <v>243</v>
      </c>
      <c r="J29" s="63" t="s">
        <v>359</v>
      </c>
      <c r="K29" s="63" t="s">
        <v>372</v>
      </c>
      <c r="L29" s="63" t="s">
        <v>355</v>
      </c>
      <c r="M29" s="63" t="s">
        <v>355</v>
      </c>
      <c r="N29" s="63" t="s">
        <v>337</v>
      </c>
      <c r="O29" s="63">
        <v>306</v>
      </c>
      <c r="P29" s="63">
        <v>306</v>
      </c>
      <c r="Q29" s="63">
        <v>306</v>
      </c>
      <c r="R29" s="63">
        <v>306</v>
      </c>
      <c r="S29" s="63"/>
      <c r="T29" s="63"/>
      <c r="U29" s="63">
        <v>0</v>
      </c>
      <c r="V29" s="63">
        <v>0</v>
      </c>
      <c r="W29" s="63">
        <v>0</v>
      </c>
      <c r="X29" s="63">
        <v>0</v>
      </c>
      <c r="Y29" s="63">
        <v>0</v>
      </c>
      <c r="Z29" s="63">
        <v>0</v>
      </c>
      <c r="AA29" s="63" t="s">
        <v>370</v>
      </c>
      <c r="AB29" s="63" t="s">
        <v>355</v>
      </c>
      <c r="AC29" s="63" t="s">
        <v>366</v>
      </c>
      <c r="AD29" s="61" t="s">
        <v>4</v>
      </c>
      <c r="AE29" s="61">
        <f t="shared" si="0"/>
        <v>306</v>
      </c>
      <c r="AF29" s="61">
        <f t="shared" si="1"/>
        <v>306</v>
      </c>
      <c r="AG29" s="74">
        <f t="shared" si="2"/>
        <v>1</v>
      </c>
      <c r="AH29" s="61" t="s">
        <v>14</v>
      </c>
    </row>
    <row r="30" s="59" customFormat="true" ht="31.5" customHeight="true" spans="1:34">
      <c r="A30" s="63">
        <v>28</v>
      </c>
      <c r="B30" s="63" t="s">
        <v>281</v>
      </c>
      <c r="C30" s="63" t="s">
        <v>18</v>
      </c>
      <c r="D30" s="63">
        <v>2020</v>
      </c>
      <c r="E30" s="63" t="s">
        <v>282</v>
      </c>
      <c r="F30" s="63" t="s">
        <v>179</v>
      </c>
      <c r="G30" s="63" t="s">
        <v>180</v>
      </c>
      <c r="H30" s="63" t="s">
        <v>373</v>
      </c>
      <c r="I30" s="63" t="s">
        <v>181</v>
      </c>
      <c r="J30" s="63" t="s">
        <v>362</v>
      </c>
      <c r="K30" s="63" t="s">
        <v>374</v>
      </c>
      <c r="L30" s="63" t="s">
        <v>355</v>
      </c>
      <c r="M30" s="63" t="s">
        <v>355</v>
      </c>
      <c r="N30" s="63" t="s">
        <v>337</v>
      </c>
      <c r="O30" s="63">
        <v>366</v>
      </c>
      <c r="P30" s="63">
        <v>366</v>
      </c>
      <c r="Q30" s="63">
        <v>366</v>
      </c>
      <c r="R30" s="63">
        <v>366</v>
      </c>
      <c r="S30" s="63"/>
      <c r="T30" s="63"/>
      <c r="U30" s="63">
        <v>0</v>
      </c>
      <c r="V30" s="63">
        <v>0</v>
      </c>
      <c r="W30" s="63">
        <v>0</v>
      </c>
      <c r="X30" s="63">
        <v>0</v>
      </c>
      <c r="Y30" s="63">
        <v>0</v>
      </c>
      <c r="Z30" s="63">
        <v>0</v>
      </c>
      <c r="AA30" s="63" t="s">
        <v>370</v>
      </c>
      <c r="AB30" s="63" t="s">
        <v>355</v>
      </c>
      <c r="AC30" s="63" t="s">
        <v>366</v>
      </c>
      <c r="AD30" s="61" t="s">
        <v>4</v>
      </c>
      <c r="AE30" s="61">
        <f t="shared" si="0"/>
        <v>366</v>
      </c>
      <c r="AF30" s="61">
        <f t="shared" si="1"/>
        <v>366</v>
      </c>
      <c r="AG30" s="74">
        <f t="shared" si="2"/>
        <v>1</v>
      </c>
      <c r="AH30" s="61" t="s">
        <v>14</v>
      </c>
    </row>
    <row r="31" s="59" customFormat="true" ht="31.5" customHeight="true" spans="1:34">
      <c r="A31" s="63">
        <v>29</v>
      </c>
      <c r="B31" s="63" t="s">
        <v>281</v>
      </c>
      <c r="C31" s="63" t="s">
        <v>22</v>
      </c>
      <c r="D31" s="63">
        <v>2019</v>
      </c>
      <c r="E31" s="63" t="s">
        <v>282</v>
      </c>
      <c r="F31" s="63" t="s">
        <v>226</v>
      </c>
      <c r="G31" s="63" t="s">
        <v>227</v>
      </c>
      <c r="H31" s="63" t="s">
        <v>375</v>
      </c>
      <c r="I31" s="63" t="s">
        <v>228</v>
      </c>
      <c r="J31" s="63" t="s">
        <v>376</v>
      </c>
      <c r="K31" s="63" t="s">
        <v>377</v>
      </c>
      <c r="L31" s="63" t="s">
        <v>355</v>
      </c>
      <c r="M31" s="63" t="s">
        <v>355</v>
      </c>
      <c r="N31" s="63" t="s">
        <v>337</v>
      </c>
      <c r="O31" s="63">
        <v>1050</v>
      </c>
      <c r="P31" s="63" t="s">
        <v>355</v>
      </c>
      <c r="Q31" s="63">
        <v>1050</v>
      </c>
      <c r="R31" s="63">
        <v>1050</v>
      </c>
      <c r="S31" s="63"/>
      <c r="T31" s="63"/>
      <c r="U31" s="63">
        <v>0</v>
      </c>
      <c r="V31" s="63">
        <v>0</v>
      </c>
      <c r="W31" s="63">
        <v>0</v>
      </c>
      <c r="X31" s="63">
        <v>0</v>
      </c>
      <c r="Y31" s="63">
        <v>0</v>
      </c>
      <c r="Z31" s="63">
        <v>0</v>
      </c>
      <c r="AA31" s="63" t="s">
        <v>365</v>
      </c>
      <c r="AB31" s="63" t="s">
        <v>355</v>
      </c>
      <c r="AC31" s="63" t="s">
        <v>366</v>
      </c>
      <c r="AD31" s="61" t="s">
        <v>4</v>
      </c>
      <c r="AE31" s="61">
        <f t="shared" si="0"/>
        <v>1050</v>
      </c>
      <c r="AF31" s="61">
        <f t="shared" si="1"/>
        <v>1050</v>
      </c>
      <c r="AG31" s="74">
        <f t="shared" si="2"/>
        <v>1</v>
      </c>
      <c r="AH31" s="61" t="s">
        <v>14</v>
      </c>
    </row>
    <row r="32" s="59" customFormat="true" ht="31.5" customHeight="true" spans="1:34">
      <c r="A32" s="63">
        <v>30</v>
      </c>
      <c r="B32" s="63" t="s">
        <v>281</v>
      </c>
      <c r="C32" s="63" t="s">
        <v>23</v>
      </c>
      <c r="D32" s="63">
        <v>2019</v>
      </c>
      <c r="E32" s="63" t="s">
        <v>282</v>
      </c>
      <c r="F32" s="63" t="s">
        <v>226</v>
      </c>
      <c r="G32" s="63" t="s">
        <v>227</v>
      </c>
      <c r="H32" s="63" t="s">
        <v>378</v>
      </c>
      <c r="I32" s="63" t="s">
        <v>239</v>
      </c>
      <c r="J32" s="63" t="s">
        <v>379</v>
      </c>
      <c r="K32" s="63" t="s">
        <v>380</v>
      </c>
      <c r="L32" s="63" t="s">
        <v>355</v>
      </c>
      <c r="M32" s="63" t="s">
        <v>355</v>
      </c>
      <c r="N32" s="63" t="s">
        <v>288</v>
      </c>
      <c r="O32" s="63">
        <v>800</v>
      </c>
      <c r="P32" s="63" t="s">
        <v>355</v>
      </c>
      <c r="Q32" s="63">
        <v>800</v>
      </c>
      <c r="R32" s="63">
        <v>800</v>
      </c>
      <c r="S32" s="63"/>
      <c r="T32" s="63"/>
      <c r="U32" s="63">
        <v>0</v>
      </c>
      <c r="V32" s="63">
        <v>0</v>
      </c>
      <c r="W32" s="63">
        <v>0</v>
      </c>
      <c r="X32" s="63">
        <v>0</v>
      </c>
      <c r="Y32" s="63">
        <v>0</v>
      </c>
      <c r="Z32" s="63">
        <v>0</v>
      </c>
      <c r="AA32" s="63" t="s">
        <v>365</v>
      </c>
      <c r="AB32" s="63" t="s">
        <v>355</v>
      </c>
      <c r="AC32" s="63" t="s">
        <v>366</v>
      </c>
      <c r="AD32" s="61" t="s">
        <v>4</v>
      </c>
      <c r="AE32" s="61">
        <f t="shared" si="0"/>
        <v>800</v>
      </c>
      <c r="AF32" s="61">
        <f t="shared" si="1"/>
        <v>800</v>
      </c>
      <c r="AG32" s="74">
        <f t="shared" si="2"/>
        <v>1</v>
      </c>
      <c r="AH32" s="61" t="s">
        <v>14</v>
      </c>
    </row>
    <row r="33" s="59" customFormat="true" ht="31.5" customHeight="true" spans="1:34">
      <c r="A33" s="63">
        <v>31</v>
      </c>
      <c r="B33" s="63" t="s">
        <v>281</v>
      </c>
      <c r="C33" s="63" t="s">
        <v>17</v>
      </c>
      <c r="D33" s="63">
        <v>2019</v>
      </c>
      <c r="E33" s="63" t="s">
        <v>282</v>
      </c>
      <c r="F33" s="63" t="s">
        <v>124</v>
      </c>
      <c r="G33" s="63" t="s">
        <v>125</v>
      </c>
      <c r="H33" s="63">
        <v>2164207023</v>
      </c>
      <c r="I33" s="63" t="s">
        <v>127</v>
      </c>
      <c r="J33" s="63" t="s">
        <v>355</v>
      </c>
      <c r="K33" s="63" t="s">
        <v>355</v>
      </c>
      <c r="L33" s="63" t="s">
        <v>355</v>
      </c>
      <c r="M33" s="63" t="s">
        <v>355</v>
      </c>
      <c r="N33" s="63" t="s">
        <v>288</v>
      </c>
      <c r="O33" s="63">
        <v>280</v>
      </c>
      <c r="P33" s="63" t="s">
        <v>355</v>
      </c>
      <c r="Q33" s="63">
        <v>0</v>
      </c>
      <c r="R33" s="63">
        <v>0</v>
      </c>
      <c r="S33" s="63">
        <v>280</v>
      </c>
      <c r="T33" s="63">
        <v>280</v>
      </c>
      <c r="U33" s="63">
        <v>0</v>
      </c>
      <c r="V33" s="63">
        <v>0</v>
      </c>
      <c r="W33" s="63">
        <v>0</v>
      </c>
      <c r="X33" s="63">
        <v>0</v>
      </c>
      <c r="Y33" s="63">
        <v>0</v>
      </c>
      <c r="Z33" s="63">
        <v>0</v>
      </c>
      <c r="AA33" s="63" t="s">
        <v>355</v>
      </c>
      <c r="AB33" s="63" t="s">
        <v>355</v>
      </c>
      <c r="AC33" s="63" t="s">
        <v>381</v>
      </c>
      <c r="AD33" s="61" t="s">
        <v>4</v>
      </c>
      <c r="AE33" s="61">
        <f t="shared" si="0"/>
        <v>280</v>
      </c>
      <c r="AF33" s="61">
        <f t="shared" si="1"/>
        <v>280</v>
      </c>
      <c r="AG33" s="74">
        <f t="shared" si="2"/>
        <v>1</v>
      </c>
      <c r="AH33" s="61" t="s">
        <v>14</v>
      </c>
    </row>
    <row r="34" s="59" customFormat="true" ht="31.5" customHeight="true" spans="1:34">
      <c r="A34" s="63">
        <v>32</v>
      </c>
      <c r="B34" s="63" t="s">
        <v>281</v>
      </c>
      <c r="C34" s="63" t="s">
        <v>17</v>
      </c>
      <c r="D34" s="63">
        <v>2019</v>
      </c>
      <c r="E34" s="63" t="s">
        <v>282</v>
      </c>
      <c r="F34" s="63" t="s">
        <v>124</v>
      </c>
      <c r="G34" s="63" t="s">
        <v>125</v>
      </c>
      <c r="H34" s="63">
        <v>2164207011</v>
      </c>
      <c r="I34" s="63" t="s">
        <v>126</v>
      </c>
      <c r="J34" s="63" t="s">
        <v>355</v>
      </c>
      <c r="K34" s="63" t="s">
        <v>355</v>
      </c>
      <c r="L34" s="63" t="s">
        <v>355</v>
      </c>
      <c r="M34" s="63" t="s">
        <v>355</v>
      </c>
      <c r="N34" s="63" t="s">
        <v>288</v>
      </c>
      <c r="O34" s="63">
        <v>200</v>
      </c>
      <c r="P34" s="63" t="s">
        <v>355</v>
      </c>
      <c r="Q34" s="63">
        <v>0</v>
      </c>
      <c r="R34" s="63">
        <v>0</v>
      </c>
      <c r="S34" s="63">
        <v>200</v>
      </c>
      <c r="T34" s="63">
        <v>200</v>
      </c>
      <c r="U34" s="63">
        <v>0</v>
      </c>
      <c r="V34" s="63">
        <v>0</v>
      </c>
      <c r="W34" s="63">
        <v>0</v>
      </c>
      <c r="X34" s="63">
        <v>0</v>
      </c>
      <c r="Y34" s="63">
        <v>0</v>
      </c>
      <c r="Z34" s="63">
        <v>0</v>
      </c>
      <c r="AA34" s="63" t="s">
        <v>355</v>
      </c>
      <c r="AB34" s="63" t="s">
        <v>355</v>
      </c>
      <c r="AC34" s="63" t="s">
        <v>381</v>
      </c>
      <c r="AD34" s="61" t="s">
        <v>4</v>
      </c>
      <c r="AE34" s="61">
        <f t="shared" si="0"/>
        <v>200</v>
      </c>
      <c r="AF34" s="61">
        <f t="shared" si="1"/>
        <v>200</v>
      </c>
      <c r="AG34" s="74">
        <f t="shared" si="2"/>
        <v>1</v>
      </c>
      <c r="AH34" s="61" t="s">
        <v>14</v>
      </c>
    </row>
    <row r="35" s="59" customFormat="true" ht="31.5" customHeight="true" spans="1:34">
      <c r="A35" s="63">
        <v>33</v>
      </c>
      <c r="B35" s="63" t="s">
        <v>281</v>
      </c>
      <c r="C35" s="63" t="s">
        <v>23</v>
      </c>
      <c r="D35" s="63">
        <v>2019</v>
      </c>
      <c r="E35" s="63" t="s">
        <v>282</v>
      </c>
      <c r="F35" s="63" t="s">
        <v>124</v>
      </c>
      <c r="G35" s="63" t="s">
        <v>125</v>
      </c>
      <c r="H35" s="63">
        <v>2164207028</v>
      </c>
      <c r="I35" s="63" t="s">
        <v>241</v>
      </c>
      <c r="J35" s="63" t="s">
        <v>355</v>
      </c>
      <c r="K35" s="63" t="s">
        <v>355</v>
      </c>
      <c r="L35" s="63" t="s">
        <v>355</v>
      </c>
      <c r="M35" s="63" t="s">
        <v>355</v>
      </c>
      <c r="N35" s="63" t="s">
        <v>288</v>
      </c>
      <c r="O35" s="63">
        <v>500</v>
      </c>
      <c r="P35" s="63" t="s">
        <v>355</v>
      </c>
      <c r="Q35" s="63">
        <v>0</v>
      </c>
      <c r="R35" s="63">
        <v>0</v>
      </c>
      <c r="S35" s="63">
        <v>500</v>
      </c>
      <c r="T35" s="63">
        <v>500</v>
      </c>
      <c r="U35" s="63">
        <v>0</v>
      </c>
      <c r="V35" s="63">
        <v>0</v>
      </c>
      <c r="W35" s="63">
        <v>0</v>
      </c>
      <c r="X35" s="63">
        <v>0</v>
      </c>
      <c r="Y35" s="63">
        <v>0</v>
      </c>
      <c r="Z35" s="63">
        <v>0</v>
      </c>
      <c r="AA35" s="63" t="s">
        <v>355</v>
      </c>
      <c r="AB35" s="63" t="s">
        <v>355</v>
      </c>
      <c r="AC35" s="63" t="s">
        <v>381</v>
      </c>
      <c r="AD35" s="61" t="s">
        <v>4</v>
      </c>
      <c r="AE35" s="61">
        <f t="shared" ref="AE35:AE66" si="3">Q35+S35</f>
        <v>500</v>
      </c>
      <c r="AF35" s="61">
        <f t="shared" ref="AF35:AF66" si="4">R35+T35</f>
        <v>500</v>
      </c>
      <c r="AG35" s="74">
        <f t="shared" ref="AG35:AG66" si="5">AF35/AE35</f>
        <v>1</v>
      </c>
      <c r="AH35" s="61" t="s">
        <v>14</v>
      </c>
    </row>
    <row r="36" s="59" customFormat="true" ht="31.5" customHeight="true" spans="1:34">
      <c r="A36" s="63">
        <v>34</v>
      </c>
      <c r="B36" s="63" t="s">
        <v>281</v>
      </c>
      <c r="C36" s="63" t="s">
        <v>19</v>
      </c>
      <c r="D36" s="63">
        <v>2023</v>
      </c>
      <c r="E36" s="63" t="s">
        <v>282</v>
      </c>
      <c r="F36" s="63" t="s">
        <v>93</v>
      </c>
      <c r="G36" s="63" t="s">
        <v>94</v>
      </c>
      <c r="H36" s="63" t="s">
        <v>382</v>
      </c>
      <c r="I36" s="63" t="s">
        <v>95</v>
      </c>
      <c r="J36" s="63" t="s">
        <v>383</v>
      </c>
      <c r="K36" s="63" t="s">
        <v>384</v>
      </c>
      <c r="L36" s="63" t="s">
        <v>385</v>
      </c>
      <c r="M36" s="63" t="s">
        <v>386</v>
      </c>
      <c r="N36" s="63" t="s">
        <v>91</v>
      </c>
      <c r="O36" s="63">
        <v>6782.86</v>
      </c>
      <c r="P36" s="63">
        <v>3730.57</v>
      </c>
      <c r="Q36" s="63">
        <v>3273</v>
      </c>
      <c r="R36" s="63">
        <v>0</v>
      </c>
      <c r="S36" s="63"/>
      <c r="T36" s="63"/>
      <c r="U36" s="63">
        <v>0</v>
      </c>
      <c r="V36" s="63">
        <v>0</v>
      </c>
      <c r="W36" s="63">
        <v>0</v>
      </c>
      <c r="X36" s="63">
        <v>0</v>
      </c>
      <c r="Y36" s="63">
        <v>0</v>
      </c>
      <c r="Z36" s="63">
        <v>0</v>
      </c>
      <c r="AA36" s="63" t="s">
        <v>387</v>
      </c>
      <c r="AB36" s="63" t="s">
        <v>388</v>
      </c>
      <c r="AC36" s="63" t="s">
        <v>389</v>
      </c>
      <c r="AD36" s="61" t="s">
        <v>5</v>
      </c>
      <c r="AE36" s="61">
        <f t="shared" si="3"/>
        <v>3273</v>
      </c>
      <c r="AF36" s="61">
        <f t="shared" si="4"/>
        <v>0</v>
      </c>
      <c r="AG36" s="74">
        <f t="shared" si="5"/>
        <v>0</v>
      </c>
      <c r="AH36" s="61" t="s">
        <v>91</v>
      </c>
    </row>
    <row r="37" s="59" customFormat="true" ht="31.5" customHeight="true" spans="1:34">
      <c r="A37" s="63">
        <v>35</v>
      </c>
      <c r="B37" s="63" t="s">
        <v>281</v>
      </c>
      <c r="C37" s="63" t="s">
        <v>20</v>
      </c>
      <c r="D37" s="63">
        <v>2023</v>
      </c>
      <c r="E37" s="63" t="s">
        <v>282</v>
      </c>
      <c r="F37" s="63" t="s">
        <v>93</v>
      </c>
      <c r="G37" s="63" t="s">
        <v>94</v>
      </c>
      <c r="H37" s="63" t="s">
        <v>390</v>
      </c>
      <c r="I37" s="63" t="s">
        <v>98</v>
      </c>
      <c r="J37" s="63" t="s">
        <v>391</v>
      </c>
      <c r="K37" s="63" t="s">
        <v>392</v>
      </c>
      <c r="L37" s="63" t="s">
        <v>287</v>
      </c>
      <c r="M37" s="63" t="s">
        <v>393</v>
      </c>
      <c r="N37" s="63" t="s">
        <v>91</v>
      </c>
      <c r="O37" s="63">
        <v>8263.19</v>
      </c>
      <c r="P37" s="63">
        <v>4296.85</v>
      </c>
      <c r="Q37" s="63">
        <v>3992</v>
      </c>
      <c r="R37" s="63">
        <v>0</v>
      </c>
      <c r="S37" s="63"/>
      <c r="T37" s="63"/>
      <c r="U37" s="63">
        <v>0</v>
      </c>
      <c r="V37" s="63">
        <v>0</v>
      </c>
      <c r="W37" s="63">
        <v>0</v>
      </c>
      <c r="X37" s="63">
        <v>0</v>
      </c>
      <c r="Y37" s="63">
        <v>0</v>
      </c>
      <c r="Z37" s="63">
        <v>0</v>
      </c>
      <c r="AA37" s="63" t="s">
        <v>387</v>
      </c>
      <c r="AB37" s="63" t="s">
        <v>388</v>
      </c>
      <c r="AC37" s="63" t="s">
        <v>389</v>
      </c>
      <c r="AD37" s="61" t="s">
        <v>5</v>
      </c>
      <c r="AE37" s="61">
        <f t="shared" si="3"/>
        <v>3992</v>
      </c>
      <c r="AF37" s="61">
        <f t="shared" si="4"/>
        <v>0</v>
      </c>
      <c r="AG37" s="74">
        <f t="shared" si="5"/>
        <v>0</v>
      </c>
      <c r="AH37" s="61" t="s">
        <v>91</v>
      </c>
    </row>
    <row r="38" s="59" customFormat="true" ht="31.5" customHeight="true" spans="1:34">
      <c r="A38" s="63">
        <v>36</v>
      </c>
      <c r="B38" s="63" t="s">
        <v>281</v>
      </c>
      <c r="C38" s="63" t="s">
        <v>23</v>
      </c>
      <c r="D38" s="63">
        <v>2023</v>
      </c>
      <c r="E38" s="63" t="s">
        <v>282</v>
      </c>
      <c r="F38" s="63" t="s">
        <v>93</v>
      </c>
      <c r="G38" s="63" t="s">
        <v>94</v>
      </c>
      <c r="H38" s="63" t="s">
        <v>394</v>
      </c>
      <c r="I38" s="63" t="s">
        <v>103</v>
      </c>
      <c r="J38" s="63" t="s">
        <v>359</v>
      </c>
      <c r="K38" s="63" t="s">
        <v>395</v>
      </c>
      <c r="L38" s="63" t="s">
        <v>396</v>
      </c>
      <c r="M38" s="63" t="s">
        <v>397</v>
      </c>
      <c r="N38" s="63" t="s">
        <v>91</v>
      </c>
      <c r="O38" s="63">
        <v>3434.23</v>
      </c>
      <c r="P38" s="63">
        <v>3073.23</v>
      </c>
      <c r="Q38" s="63">
        <v>1727</v>
      </c>
      <c r="R38" s="63">
        <v>0</v>
      </c>
      <c r="S38" s="63"/>
      <c r="T38" s="63"/>
      <c r="U38" s="63">
        <v>0</v>
      </c>
      <c r="V38" s="63">
        <v>0</v>
      </c>
      <c r="W38" s="63">
        <v>0</v>
      </c>
      <c r="X38" s="63">
        <v>0</v>
      </c>
      <c r="Y38" s="63">
        <v>0</v>
      </c>
      <c r="Z38" s="63">
        <v>0</v>
      </c>
      <c r="AA38" s="63" t="s">
        <v>398</v>
      </c>
      <c r="AB38" s="63" t="s">
        <v>399</v>
      </c>
      <c r="AC38" s="63" t="s">
        <v>389</v>
      </c>
      <c r="AD38" s="61" t="s">
        <v>5</v>
      </c>
      <c r="AE38" s="61">
        <f t="shared" si="3"/>
        <v>1727</v>
      </c>
      <c r="AF38" s="61">
        <f t="shared" si="4"/>
        <v>0</v>
      </c>
      <c r="AG38" s="74">
        <f t="shared" si="5"/>
        <v>0</v>
      </c>
      <c r="AH38" s="61" t="s">
        <v>91</v>
      </c>
    </row>
    <row r="39" s="59" customFormat="true" ht="31.5" customHeight="true" spans="1:34">
      <c r="A39" s="63">
        <v>37</v>
      </c>
      <c r="B39" s="63" t="s">
        <v>281</v>
      </c>
      <c r="C39" s="63" t="s">
        <v>19</v>
      </c>
      <c r="D39" s="63">
        <v>2022</v>
      </c>
      <c r="E39" s="63" t="s">
        <v>282</v>
      </c>
      <c r="F39" s="63" t="s">
        <v>88</v>
      </c>
      <c r="G39" s="63" t="s">
        <v>89</v>
      </c>
      <c r="H39" s="63" t="s">
        <v>400</v>
      </c>
      <c r="I39" s="63" t="s">
        <v>90</v>
      </c>
      <c r="J39" s="63" t="s">
        <v>326</v>
      </c>
      <c r="K39" s="63" t="s">
        <v>401</v>
      </c>
      <c r="L39" s="63" t="s">
        <v>402</v>
      </c>
      <c r="M39" s="63" t="s">
        <v>403</v>
      </c>
      <c r="N39" s="63" t="s">
        <v>91</v>
      </c>
      <c r="O39" s="63">
        <v>6736.27</v>
      </c>
      <c r="P39" s="63">
        <v>5663.4</v>
      </c>
      <c r="Q39" s="63">
        <v>3178</v>
      </c>
      <c r="R39" s="63">
        <v>0</v>
      </c>
      <c r="S39" s="63"/>
      <c r="T39" s="63"/>
      <c r="U39" s="63">
        <v>0</v>
      </c>
      <c r="V39" s="63">
        <v>0</v>
      </c>
      <c r="W39" s="63">
        <v>0</v>
      </c>
      <c r="X39" s="63">
        <v>0</v>
      </c>
      <c r="Y39" s="63">
        <v>0</v>
      </c>
      <c r="Z39" s="63">
        <v>0</v>
      </c>
      <c r="AA39" s="63" t="s">
        <v>387</v>
      </c>
      <c r="AB39" s="63" t="s">
        <v>404</v>
      </c>
      <c r="AC39" s="63" t="s">
        <v>389</v>
      </c>
      <c r="AD39" s="61" t="s">
        <v>5</v>
      </c>
      <c r="AE39" s="61">
        <f t="shared" si="3"/>
        <v>3178</v>
      </c>
      <c r="AF39" s="61">
        <f t="shared" si="4"/>
        <v>0</v>
      </c>
      <c r="AG39" s="74">
        <f t="shared" si="5"/>
        <v>0</v>
      </c>
      <c r="AH39" s="61" t="s">
        <v>91</v>
      </c>
    </row>
    <row r="40" s="59" customFormat="true" ht="31.5" customHeight="true" spans="1:34">
      <c r="A40" s="63">
        <v>38</v>
      </c>
      <c r="B40" s="63" t="s">
        <v>281</v>
      </c>
      <c r="C40" s="63" t="s">
        <v>18</v>
      </c>
      <c r="D40" s="63">
        <v>2022</v>
      </c>
      <c r="E40" s="63" t="s">
        <v>282</v>
      </c>
      <c r="F40" s="63" t="s">
        <v>83</v>
      </c>
      <c r="G40" s="63" t="s">
        <v>84</v>
      </c>
      <c r="H40" s="63" t="s">
        <v>405</v>
      </c>
      <c r="I40" s="63" t="s">
        <v>85</v>
      </c>
      <c r="J40" s="63" t="s">
        <v>362</v>
      </c>
      <c r="K40" s="63" t="s">
        <v>406</v>
      </c>
      <c r="L40" s="63" t="s">
        <v>396</v>
      </c>
      <c r="M40" s="63" t="s">
        <v>407</v>
      </c>
      <c r="N40" s="63" t="s">
        <v>297</v>
      </c>
      <c r="O40" s="63">
        <v>5489.89</v>
      </c>
      <c r="P40" s="63">
        <v>4391.912</v>
      </c>
      <c r="Q40" s="63">
        <v>2730</v>
      </c>
      <c r="R40" s="63">
        <v>803.433</v>
      </c>
      <c r="S40" s="63"/>
      <c r="T40" s="63"/>
      <c r="U40" s="63">
        <v>0</v>
      </c>
      <c r="V40" s="63">
        <v>0</v>
      </c>
      <c r="W40" s="63">
        <v>0</v>
      </c>
      <c r="X40" s="63">
        <v>0</v>
      </c>
      <c r="Y40" s="63">
        <v>0</v>
      </c>
      <c r="Z40" s="63">
        <v>0</v>
      </c>
      <c r="AA40" s="63" t="s">
        <v>387</v>
      </c>
      <c r="AB40" s="63" t="s">
        <v>404</v>
      </c>
      <c r="AC40" s="63" t="s">
        <v>389</v>
      </c>
      <c r="AD40" s="61" t="s">
        <v>5</v>
      </c>
      <c r="AE40" s="61">
        <f t="shared" si="3"/>
        <v>2730</v>
      </c>
      <c r="AF40" s="61">
        <f t="shared" si="4"/>
        <v>803.433</v>
      </c>
      <c r="AG40" s="74">
        <f t="shared" si="5"/>
        <v>0.294297802197802</v>
      </c>
      <c r="AH40" s="61" t="s">
        <v>13</v>
      </c>
    </row>
    <row r="41" s="59" customFormat="true" ht="31.5" customHeight="true" spans="1:34">
      <c r="A41" s="63">
        <v>39</v>
      </c>
      <c r="B41" s="63" t="s">
        <v>281</v>
      </c>
      <c r="C41" s="63" t="s">
        <v>20</v>
      </c>
      <c r="D41" s="63">
        <v>2022</v>
      </c>
      <c r="E41" s="63" t="s">
        <v>408</v>
      </c>
      <c r="F41" s="63" t="s">
        <v>83</v>
      </c>
      <c r="G41" s="63" t="s">
        <v>84</v>
      </c>
      <c r="H41" s="63" t="s">
        <v>409</v>
      </c>
      <c r="I41" s="63" t="s">
        <v>97</v>
      </c>
      <c r="J41" s="63" t="s">
        <v>410</v>
      </c>
      <c r="K41" s="63" t="s">
        <v>411</v>
      </c>
      <c r="L41" s="63" t="s">
        <v>336</v>
      </c>
      <c r="M41" s="63" t="s">
        <v>412</v>
      </c>
      <c r="N41" s="63" t="s">
        <v>297</v>
      </c>
      <c r="O41" s="63">
        <v>20770</v>
      </c>
      <c r="P41" s="63">
        <v>16636</v>
      </c>
      <c r="Q41" s="63">
        <v>4000</v>
      </c>
      <c r="R41" s="63">
        <v>1191.75</v>
      </c>
      <c r="S41" s="63"/>
      <c r="T41" s="63"/>
      <c r="U41" s="63">
        <v>0</v>
      </c>
      <c r="V41" s="63">
        <v>0</v>
      </c>
      <c r="W41" s="63">
        <v>0</v>
      </c>
      <c r="X41" s="63">
        <v>0</v>
      </c>
      <c r="Y41" s="63">
        <v>0</v>
      </c>
      <c r="Z41" s="63">
        <v>0</v>
      </c>
      <c r="AA41" s="63" t="s">
        <v>387</v>
      </c>
      <c r="AB41" s="63" t="s">
        <v>413</v>
      </c>
      <c r="AC41" s="63" t="s">
        <v>389</v>
      </c>
      <c r="AD41" s="61" t="s">
        <v>5</v>
      </c>
      <c r="AE41" s="61">
        <f t="shared" si="3"/>
        <v>4000</v>
      </c>
      <c r="AF41" s="61">
        <f t="shared" si="4"/>
        <v>1191.75</v>
      </c>
      <c r="AG41" s="74">
        <f t="shared" si="5"/>
        <v>0.2979375</v>
      </c>
      <c r="AH41" s="61" t="s">
        <v>13</v>
      </c>
    </row>
    <row r="42" s="59" customFormat="true" ht="31.5" customHeight="true" spans="1:34">
      <c r="A42" s="63">
        <v>40</v>
      </c>
      <c r="B42" s="63" t="s">
        <v>281</v>
      </c>
      <c r="C42" s="63" t="s">
        <v>23</v>
      </c>
      <c r="D42" s="63">
        <v>2022</v>
      </c>
      <c r="E42" s="63" t="s">
        <v>282</v>
      </c>
      <c r="F42" s="63" t="s">
        <v>83</v>
      </c>
      <c r="G42" s="63" t="s">
        <v>84</v>
      </c>
      <c r="H42" s="63" t="s">
        <v>414</v>
      </c>
      <c r="I42" s="63" t="s">
        <v>102</v>
      </c>
      <c r="J42" s="63" t="s">
        <v>415</v>
      </c>
      <c r="K42" s="63" t="s">
        <v>416</v>
      </c>
      <c r="L42" s="63" t="s">
        <v>350</v>
      </c>
      <c r="M42" s="63" t="s">
        <v>336</v>
      </c>
      <c r="N42" s="63" t="s">
        <v>297</v>
      </c>
      <c r="O42" s="63">
        <v>5984.98</v>
      </c>
      <c r="P42" s="63">
        <v>4488</v>
      </c>
      <c r="Q42" s="63">
        <v>2980</v>
      </c>
      <c r="R42" s="63">
        <v>573.4117</v>
      </c>
      <c r="S42" s="63"/>
      <c r="T42" s="63"/>
      <c r="U42" s="63">
        <v>0</v>
      </c>
      <c r="V42" s="63">
        <v>0</v>
      </c>
      <c r="W42" s="63">
        <v>0</v>
      </c>
      <c r="X42" s="63">
        <v>0</v>
      </c>
      <c r="Y42" s="63">
        <v>0</v>
      </c>
      <c r="Z42" s="63">
        <v>0</v>
      </c>
      <c r="AA42" s="63" t="s">
        <v>387</v>
      </c>
      <c r="AB42" s="63" t="s">
        <v>404</v>
      </c>
      <c r="AC42" s="63" t="s">
        <v>389</v>
      </c>
      <c r="AD42" s="61" t="s">
        <v>5</v>
      </c>
      <c r="AE42" s="61">
        <f t="shared" si="3"/>
        <v>2980</v>
      </c>
      <c r="AF42" s="61">
        <f t="shared" si="4"/>
        <v>573.4117</v>
      </c>
      <c r="AG42" s="74">
        <f t="shared" si="5"/>
        <v>0.192420033557047</v>
      </c>
      <c r="AH42" s="61" t="s">
        <v>13</v>
      </c>
    </row>
    <row r="43" s="59" customFormat="true" ht="31.5" customHeight="true" spans="1:34">
      <c r="A43" s="63">
        <v>41</v>
      </c>
      <c r="B43" s="63" t="s">
        <v>281</v>
      </c>
      <c r="C43" s="63" t="s">
        <v>23</v>
      </c>
      <c r="D43" s="63">
        <v>2021</v>
      </c>
      <c r="E43" s="63" t="s">
        <v>282</v>
      </c>
      <c r="F43" s="63" t="s">
        <v>245</v>
      </c>
      <c r="G43" s="63" t="s">
        <v>246</v>
      </c>
      <c r="H43" s="63" t="s">
        <v>417</v>
      </c>
      <c r="I43" s="63" t="s">
        <v>247</v>
      </c>
      <c r="J43" s="63" t="s">
        <v>415</v>
      </c>
      <c r="K43" s="63" t="s">
        <v>418</v>
      </c>
      <c r="L43" s="63" t="s">
        <v>350</v>
      </c>
      <c r="M43" s="63" t="s">
        <v>287</v>
      </c>
      <c r="N43" s="63" t="s">
        <v>297</v>
      </c>
      <c r="O43" s="63">
        <v>6220.95</v>
      </c>
      <c r="P43" s="63">
        <v>4798</v>
      </c>
      <c r="Q43" s="63">
        <v>2610</v>
      </c>
      <c r="R43" s="63">
        <v>1888.312</v>
      </c>
      <c r="S43" s="63"/>
      <c r="T43" s="63"/>
      <c r="U43" s="63">
        <v>0</v>
      </c>
      <c r="V43" s="63">
        <v>0</v>
      </c>
      <c r="W43" s="63">
        <v>0</v>
      </c>
      <c r="X43" s="63">
        <v>0</v>
      </c>
      <c r="Y43" s="63">
        <v>0</v>
      </c>
      <c r="Z43" s="63">
        <v>0</v>
      </c>
      <c r="AA43" s="63" t="s">
        <v>387</v>
      </c>
      <c r="AB43" s="63" t="s">
        <v>404</v>
      </c>
      <c r="AC43" s="63" t="s">
        <v>389</v>
      </c>
      <c r="AD43" s="61" t="s">
        <v>4</v>
      </c>
      <c r="AE43" s="61">
        <f t="shared" si="3"/>
        <v>2610</v>
      </c>
      <c r="AF43" s="61">
        <f t="shared" si="4"/>
        <v>1888.312</v>
      </c>
      <c r="AG43" s="74">
        <f t="shared" si="5"/>
        <v>0.723491187739464</v>
      </c>
      <c r="AH43" s="61" t="s">
        <v>13</v>
      </c>
    </row>
    <row r="44" s="59" customFormat="true" ht="31.5" customHeight="true" spans="1:34">
      <c r="A44" s="63">
        <v>42</v>
      </c>
      <c r="B44" s="63" t="s">
        <v>281</v>
      </c>
      <c r="C44" s="63" t="s">
        <v>18</v>
      </c>
      <c r="D44" s="63">
        <v>2021</v>
      </c>
      <c r="E44" s="63" t="s">
        <v>282</v>
      </c>
      <c r="F44" s="63" t="s">
        <v>185</v>
      </c>
      <c r="G44" s="63" t="s">
        <v>186</v>
      </c>
      <c r="H44" s="63" t="s">
        <v>419</v>
      </c>
      <c r="I44" s="63" t="s">
        <v>187</v>
      </c>
      <c r="J44" s="63" t="s">
        <v>362</v>
      </c>
      <c r="K44" s="63" t="s">
        <v>420</v>
      </c>
      <c r="L44" s="63" t="s">
        <v>369</v>
      </c>
      <c r="M44" s="63" t="s">
        <v>402</v>
      </c>
      <c r="N44" s="63" t="s">
        <v>297</v>
      </c>
      <c r="O44" s="63">
        <v>5464.14</v>
      </c>
      <c r="P44" s="63">
        <v>4371</v>
      </c>
      <c r="Q44" s="63">
        <v>2500</v>
      </c>
      <c r="R44" s="63">
        <v>1810</v>
      </c>
      <c r="S44" s="63"/>
      <c r="T44" s="63"/>
      <c r="U44" s="63">
        <v>0</v>
      </c>
      <c r="V44" s="63">
        <v>0</v>
      </c>
      <c r="W44" s="63">
        <v>0</v>
      </c>
      <c r="X44" s="63">
        <v>0</v>
      </c>
      <c r="Y44" s="63">
        <v>0</v>
      </c>
      <c r="Z44" s="63">
        <v>0</v>
      </c>
      <c r="AA44" s="63" t="s">
        <v>387</v>
      </c>
      <c r="AB44" s="63" t="s">
        <v>404</v>
      </c>
      <c r="AC44" s="63" t="s">
        <v>389</v>
      </c>
      <c r="AD44" s="61" t="s">
        <v>4</v>
      </c>
      <c r="AE44" s="61">
        <f t="shared" si="3"/>
        <v>2500</v>
      </c>
      <c r="AF44" s="61">
        <f t="shared" si="4"/>
        <v>1810</v>
      </c>
      <c r="AG44" s="74">
        <f t="shared" si="5"/>
        <v>0.724</v>
      </c>
      <c r="AH44" s="61" t="s">
        <v>13</v>
      </c>
    </row>
    <row r="45" s="59" customFormat="true" ht="31.5" customHeight="true" spans="1:34">
      <c r="A45" s="63">
        <v>43</v>
      </c>
      <c r="B45" s="63" t="s">
        <v>281</v>
      </c>
      <c r="C45" s="63" t="s">
        <v>20</v>
      </c>
      <c r="D45" s="63">
        <v>2021</v>
      </c>
      <c r="E45" s="63" t="s">
        <v>408</v>
      </c>
      <c r="F45" s="63" t="s">
        <v>185</v>
      </c>
      <c r="G45" s="63" t="s">
        <v>186</v>
      </c>
      <c r="H45" s="63" t="s">
        <v>421</v>
      </c>
      <c r="I45" s="63" t="s">
        <v>211</v>
      </c>
      <c r="J45" s="63" t="s">
        <v>391</v>
      </c>
      <c r="K45" s="63" t="s">
        <v>422</v>
      </c>
      <c r="L45" s="63" t="s">
        <v>350</v>
      </c>
      <c r="M45" s="63" t="s">
        <v>423</v>
      </c>
      <c r="N45" s="63" t="s">
        <v>297</v>
      </c>
      <c r="O45" s="63">
        <v>4036.824</v>
      </c>
      <c r="P45" s="63">
        <v>2422.0944</v>
      </c>
      <c r="Q45" s="63">
        <v>2000</v>
      </c>
      <c r="R45" s="63">
        <v>1335.8</v>
      </c>
      <c r="S45" s="63"/>
      <c r="T45" s="63"/>
      <c r="U45" s="63">
        <v>0</v>
      </c>
      <c r="V45" s="63">
        <v>0</v>
      </c>
      <c r="W45" s="63">
        <v>0</v>
      </c>
      <c r="X45" s="63">
        <v>0</v>
      </c>
      <c r="Y45" s="63">
        <v>0</v>
      </c>
      <c r="Z45" s="63">
        <v>0</v>
      </c>
      <c r="AA45" s="63" t="s">
        <v>398</v>
      </c>
      <c r="AB45" s="63" t="s">
        <v>399</v>
      </c>
      <c r="AC45" s="63" t="s">
        <v>389</v>
      </c>
      <c r="AD45" s="61" t="s">
        <v>4</v>
      </c>
      <c r="AE45" s="61">
        <f t="shared" si="3"/>
        <v>2000</v>
      </c>
      <c r="AF45" s="61">
        <f t="shared" si="4"/>
        <v>1335.8</v>
      </c>
      <c r="AG45" s="74">
        <f t="shared" si="5"/>
        <v>0.6679</v>
      </c>
      <c r="AH45" s="61" t="s">
        <v>13</v>
      </c>
    </row>
    <row r="46" s="59" customFormat="true" ht="31.5" customHeight="true" spans="1:34">
      <c r="A46" s="63">
        <v>44</v>
      </c>
      <c r="B46" s="63" t="s">
        <v>281</v>
      </c>
      <c r="C46" s="63" t="s">
        <v>21</v>
      </c>
      <c r="D46" s="63">
        <v>2021</v>
      </c>
      <c r="E46" s="63" t="s">
        <v>282</v>
      </c>
      <c r="F46" s="63" t="s">
        <v>185</v>
      </c>
      <c r="G46" s="63" t="s">
        <v>186</v>
      </c>
      <c r="H46" s="63" t="s">
        <v>424</v>
      </c>
      <c r="I46" s="63" t="s">
        <v>220</v>
      </c>
      <c r="J46" s="63" t="s">
        <v>425</v>
      </c>
      <c r="K46" s="63" t="s">
        <v>426</v>
      </c>
      <c r="L46" s="63" t="s">
        <v>427</v>
      </c>
      <c r="M46" s="63" t="s">
        <v>336</v>
      </c>
      <c r="N46" s="63" t="s">
        <v>297</v>
      </c>
      <c r="O46" s="63">
        <v>10975.44</v>
      </c>
      <c r="P46" s="63">
        <v>8780.352</v>
      </c>
      <c r="Q46" s="63">
        <v>3500</v>
      </c>
      <c r="R46" s="63">
        <v>2504</v>
      </c>
      <c r="S46" s="63"/>
      <c r="T46" s="63"/>
      <c r="U46" s="63">
        <v>0</v>
      </c>
      <c r="V46" s="63">
        <v>0</v>
      </c>
      <c r="W46" s="63">
        <v>0</v>
      </c>
      <c r="X46" s="63">
        <v>0</v>
      </c>
      <c r="Y46" s="63">
        <v>0</v>
      </c>
      <c r="Z46" s="63">
        <v>0</v>
      </c>
      <c r="AA46" s="63" t="s">
        <v>387</v>
      </c>
      <c r="AB46" s="63" t="s">
        <v>404</v>
      </c>
      <c r="AC46" s="63" t="s">
        <v>389</v>
      </c>
      <c r="AD46" s="61" t="s">
        <v>4</v>
      </c>
      <c r="AE46" s="61">
        <f t="shared" si="3"/>
        <v>3500</v>
      </c>
      <c r="AF46" s="61">
        <f t="shared" si="4"/>
        <v>2504</v>
      </c>
      <c r="AG46" s="74">
        <f t="shared" si="5"/>
        <v>0.715428571428571</v>
      </c>
      <c r="AH46" s="61" t="s">
        <v>13</v>
      </c>
    </row>
    <row r="47" s="59" customFormat="true" ht="31.5" customHeight="true" spans="1:34">
      <c r="A47" s="63">
        <v>45</v>
      </c>
      <c r="B47" s="63" t="s">
        <v>281</v>
      </c>
      <c r="C47" s="63" t="s">
        <v>17</v>
      </c>
      <c r="D47" s="63">
        <v>2020</v>
      </c>
      <c r="E47" s="63" t="s">
        <v>282</v>
      </c>
      <c r="F47" s="63" t="s">
        <v>139</v>
      </c>
      <c r="G47" s="63" t="s">
        <v>140</v>
      </c>
      <c r="H47" s="63" t="s">
        <v>428</v>
      </c>
      <c r="I47" s="63" t="s">
        <v>141</v>
      </c>
      <c r="J47" s="63" t="s">
        <v>429</v>
      </c>
      <c r="K47" s="63" t="s">
        <v>430</v>
      </c>
      <c r="L47" s="63" t="s">
        <v>369</v>
      </c>
      <c r="M47" s="63" t="s">
        <v>431</v>
      </c>
      <c r="N47" s="63" t="s">
        <v>297</v>
      </c>
      <c r="O47" s="63">
        <v>8367</v>
      </c>
      <c r="P47" s="63">
        <v>5157</v>
      </c>
      <c r="Q47" s="63">
        <v>2001</v>
      </c>
      <c r="R47" s="63">
        <v>949.06</v>
      </c>
      <c r="S47" s="63"/>
      <c r="T47" s="63"/>
      <c r="U47" s="63">
        <v>0</v>
      </c>
      <c r="V47" s="63">
        <v>0</v>
      </c>
      <c r="W47" s="63">
        <v>0</v>
      </c>
      <c r="X47" s="63">
        <v>0</v>
      </c>
      <c r="Y47" s="63">
        <v>0</v>
      </c>
      <c r="Z47" s="63">
        <v>0</v>
      </c>
      <c r="AA47" s="63" t="s">
        <v>432</v>
      </c>
      <c r="AB47" s="63" t="s">
        <v>433</v>
      </c>
      <c r="AC47" s="63" t="s">
        <v>389</v>
      </c>
      <c r="AD47" s="61" t="s">
        <v>4</v>
      </c>
      <c r="AE47" s="61">
        <f t="shared" si="3"/>
        <v>2001</v>
      </c>
      <c r="AF47" s="61">
        <f t="shared" si="4"/>
        <v>949.06</v>
      </c>
      <c r="AG47" s="74">
        <f t="shared" si="5"/>
        <v>0.474292853573213</v>
      </c>
      <c r="AH47" s="61" t="s">
        <v>13</v>
      </c>
    </row>
    <row r="48" s="59" customFormat="true" ht="31.5" customHeight="true" spans="1:34">
      <c r="A48" s="63">
        <v>46</v>
      </c>
      <c r="B48" s="63" t="s">
        <v>281</v>
      </c>
      <c r="C48" s="63" t="s">
        <v>18</v>
      </c>
      <c r="D48" s="63">
        <v>2020</v>
      </c>
      <c r="E48" s="63" t="s">
        <v>282</v>
      </c>
      <c r="F48" s="63" t="s">
        <v>146</v>
      </c>
      <c r="G48" s="63" t="s">
        <v>147</v>
      </c>
      <c r="H48" s="63" t="s">
        <v>434</v>
      </c>
      <c r="I48" s="63" t="s">
        <v>183</v>
      </c>
      <c r="J48" s="63" t="s">
        <v>362</v>
      </c>
      <c r="K48" s="63" t="s">
        <v>435</v>
      </c>
      <c r="L48" s="63" t="s">
        <v>436</v>
      </c>
      <c r="M48" s="63" t="s">
        <v>336</v>
      </c>
      <c r="N48" s="63" t="s">
        <v>297</v>
      </c>
      <c r="O48" s="63">
        <v>26390.55</v>
      </c>
      <c r="P48" s="63">
        <v>21112.44</v>
      </c>
      <c r="Q48" s="63">
        <v>3000</v>
      </c>
      <c r="R48" s="63">
        <v>2400</v>
      </c>
      <c r="S48" s="63"/>
      <c r="T48" s="63"/>
      <c r="U48" s="63">
        <v>0</v>
      </c>
      <c r="V48" s="63">
        <v>0</v>
      </c>
      <c r="W48" s="63">
        <v>0</v>
      </c>
      <c r="X48" s="63">
        <v>0</v>
      </c>
      <c r="Y48" s="63">
        <v>0</v>
      </c>
      <c r="Z48" s="63">
        <v>0</v>
      </c>
      <c r="AA48" s="63" t="s">
        <v>387</v>
      </c>
      <c r="AB48" s="63" t="s">
        <v>437</v>
      </c>
      <c r="AC48" s="63" t="s">
        <v>389</v>
      </c>
      <c r="AD48" s="61" t="s">
        <v>4</v>
      </c>
      <c r="AE48" s="61">
        <f t="shared" si="3"/>
        <v>3000</v>
      </c>
      <c r="AF48" s="61">
        <f t="shared" si="4"/>
        <v>2400</v>
      </c>
      <c r="AG48" s="74">
        <f t="shared" si="5"/>
        <v>0.8</v>
      </c>
      <c r="AH48" s="61" t="s">
        <v>13</v>
      </c>
    </row>
    <row r="49" s="59" customFormat="true" ht="31.5" customHeight="true" spans="1:34">
      <c r="A49" s="63">
        <v>47</v>
      </c>
      <c r="B49" s="63" t="s">
        <v>281</v>
      </c>
      <c r="C49" s="63" t="s">
        <v>18</v>
      </c>
      <c r="D49" s="63">
        <v>2020</v>
      </c>
      <c r="E49" s="63" t="s">
        <v>282</v>
      </c>
      <c r="F49" s="63" t="s">
        <v>146</v>
      </c>
      <c r="G49" s="63" t="s">
        <v>147</v>
      </c>
      <c r="H49" s="63" t="s">
        <v>438</v>
      </c>
      <c r="I49" s="63" t="s">
        <v>182</v>
      </c>
      <c r="J49" s="63" t="s">
        <v>362</v>
      </c>
      <c r="K49" s="63" t="s">
        <v>439</v>
      </c>
      <c r="L49" s="63" t="s">
        <v>315</v>
      </c>
      <c r="M49" s="63" t="s">
        <v>440</v>
      </c>
      <c r="N49" s="63" t="s">
        <v>297</v>
      </c>
      <c r="O49" s="63">
        <v>11625.2</v>
      </c>
      <c r="P49" s="63">
        <v>9300.16</v>
      </c>
      <c r="Q49" s="63">
        <v>2000</v>
      </c>
      <c r="R49" s="63">
        <v>1879.25</v>
      </c>
      <c r="S49" s="63"/>
      <c r="T49" s="63"/>
      <c r="U49" s="63">
        <v>0</v>
      </c>
      <c r="V49" s="63">
        <v>0</v>
      </c>
      <c r="W49" s="63">
        <v>0</v>
      </c>
      <c r="X49" s="63">
        <v>0</v>
      </c>
      <c r="Y49" s="63">
        <v>0</v>
      </c>
      <c r="Z49" s="63">
        <v>0</v>
      </c>
      <c r="AA49" s="63" t="s">
        <v>387</v>
      </c>
      <c r="AB49" s="63" t="s">
        <v>388</v>
      </c>
      <c r="AC49" s="63" t="s">
        <v>389</v>
      </c>
      <c r="AD49" s="61" t="s">
        <v>4</v>
      </c>
      <c r="AE49" s="61">
        <f t="shared" si="3"/>
        <v>2000</v>
      </c>
      <c r="AF49" s="61">
        <f t="shared" si="4"/>
        <v>1879.25</v>
      </c>
      <c r="AG49" s="74">
        <f t="shared" si="5"/>
        <v>0.939625</v>
      </c>
      <c r="AH49" s="61" t="s">
        <v>13</v>
      </c>
    </row>
    <row r="50" s="59" customFormat="true" ht="31.5" customHeight="true" spans="1:34">
      <c r="A50" s="63">
        <v>48</v>
      </c>
      <c r="B50" s="63" t="s">
        <v>281</v>
      </c>
      <c r="C50" s="63" t="s">
        <v>17</v>
      </c>
      <c r="D50" s="63">
        <v>2020</v>
      </c>
      <c r="E50" s="63" t="s">
        <v>282</v>
      </c>
      <c r="F50" s="63" t="s">
        <v>146</v>
      </c>
      <c r="G50" s="63" t="s">
        <v>147</v>
      </c>
      <c r="H50" s="63" t="s">
        <v>441</v>
      </c>
      <c r="I50" s="63" t="s">
        <v>149</v>
      </c>
      <c r="J50" s="63" t="s">
        <v>442</v>
      </c>
      <c r="K50" s="63" t="s">
        <v>443</v>
      </c>
      <c r="L50" s="63" t="s">
        <v>436</v>
      </c>
      <c r="M50" s="63" t="s">
        <v>396</v>
      </c>
      <c r="N50" s="63" t="s">
        <v>297</v>
      </c>
      <c r="O50" s="63">
        <v>26793.71</v>
      </c>
      <c r="P50" s="63">
        <v>16076</v>
      </c>
      <c r="Q50" s="63">
        <v>5000</v>
      </c>
      <c r="R50" s="63">
        <v>4108.3</v>
      </c>
      <c r="S50" s="63"/>
      <c r="T50" s="63"/>
      <c r="U50" s="63">
        <v>21793.71</v>
      </c>
      <c r="V50" s="63">
        <v>0</v>
      </c>
      <c r="W50" s="63">
        <v>0</v>
      </c>
      <c r="X50" s="63">
        <v>0</v>
      </c>
      <c r="Y50" s="63">
        <v>0</v>
      </c>
      <c r="Z50" s="63">
        <v>0</v>
      </c>
      <c r="AA50" s="63" t="s">
        <v>387</v>
      </c>
      <c r="AB50" s="63" t="s">
        <v>404</v>
      </c>
      <c r="AC50" s="63" t="s">
        <v>389</v>
      </c>
      <c r="AD50" s="61" t="s">
        <v>4</v>
      </c>
      <c r="AE50" s="61">
        <f t="shared" si="3"/>
        <v>5000</v>
      </c>
      <c r="AF50" s="61">
        <f t="shared" si="4"/>
        <v>4108.3</v>
      </c>
      <c r="AG50" s="74">
        <f t="shared" si="5"/>
        <v>0.82166</v>
      </c>
      <c r="AH50" s="61" t="s">
        <v>13</v>
      </c>
    </row>
    <row r="51" s="60" customFormat="true" ht="31.5" customHeight="true" spans="1:34">
      <c r="A51" s="64">
        <v>49</v>
      </c>
      <c r="B51" s="64" t="s">
        <v>281</v>
      </c>
      <c r="C51" s="64" t="s">
        <v>20</v>
      </c>
      <c r="D51" s="64">
        <v>2020</v>
      </c>
      <c r="E51" s="64" t="s">
        <v>282</v>
      </c>
      <c r="F51" s="64" t="s">
        <v>146</v>
      </c>
      <c r="G51" s="64" t="s">
        <v>147</v>
      </c>
      <c r="H51" s="64" t="s">
        <v>444</v>
      </c>
      <c r="I51" s="64" t="s">
        <v>148</v>
      </c>
      <c r="J51" s="64" t="s">
        <v>355</v>
      </c>
      <c r="K51" s="64" t="s">
        <v>445</v>
      </c>
      <c r="L51" s="64" t="s">
        <v>446</v>
      </c>
      <c r="M51" s="64" t="s">
        <v>323</v>
      </c>
      <c r="N51" s="64" t="s">
        <v>297</v>
      </c>
      <c r="O51" s="64">
        <v>30869.74</v>
      </c>
      <c r="P51" s="64" t="s">
        <v>355</v>
      </c>
      <c r="Q51" s="64">
        <v>2100</v>
      </c>
      <c r="R51" s="64">
        <v>1680</v>
      </c>
      <c r="S51" s="64"/>
      <c r="T51" s="64"/>
      <c r="U51" s="64">
        <v>0</v>
      </c>
      <c r="V51" s="64">
        <v>0</v>
      </c>
      <c r="W51" s="64">
        <v>0</v>
      </c>
      <c r="X51" s="64">
        <v>0</v>
      </c>
      <c r="Y51" s="64">
        <v>28769.74</v>
      </c>
      <c r="Z51" s="64">
        <v>0</v>
      </c>
      <c r="AA51" s="64" t="s">
        <v>387</v>
      </c>
      <c r="AB51" s="64" t="s">
        <v>388</v>
      </c>
      <c r="AC51" s="64" t="s">
        <v>389</v>
      </c>
      <c r="AD51" s="60" t="s">
        <v>4</v>
      </c>
      <c r="AE51" s="60">
        <f t="shared" si="3"/>
        <v>2100</v>
      </c>
      <c r="AF51" s="60">
        <f t="shared" si="4"/>
        <v>1680</v>
      </c>
      <c r="AG51" s="75">
        <f t="shared" si="5"/>
        <v>0.8</v>
      </c>
      <c r="AH51" s="60" t="s">
        <v>13</v>
      </c>
    </row>
    <row r="52" s="59" customFormat="true" ht="31.5" customHeight="true" spans="1:34">
      <c r="A52" s="63">
        <v>50</v>
      </c>
      <c r="B52" s="63" t="s">
        <v>281</v>
      </c>
      <c r="C52" s="63" t="s">
        <v>17</v>
      </c>
      <c r="D52" s="63">
        <v>2020</v>
      </c>
      <c r="E52" s="63" t="s">
        <v>282</v>
      </c>
      <c r="F52" s="63" t="s">
        <v>134</v>
      </c>
      <c r="G52" s="63" t="s">
        <v>135</v>
      </c>
      <c r="H52" s="63" t="s">
        <v>447</v>
      </c>
      <c r="I52" s="63" t="s">
        <v>136</v>
      </c>
      <c r="J52" s="63" t="s">
        <v>313</v>
      </c>
      <c r="K52" s="63" t="s">
        <v>448</v>
      </c>
      <c r="L52" s="63" t="s">
        <v>355</v>
      </c>
      <c r="M52" s="63" t="s">
        <v>355</v>
      </c>
      <c r="N52" s="63" t="s">
        <v>337</v>
      </c>
      <c r="O52" s="63">
        <v>0</v>
      </c>
      <c r="P52" s="63" t="s">
        <v>355</v>
      </c>
      <c r="Q52" s="63">
        <v>70</v>
      </c>
      <c r="R52" s="63">
        <v>70</v>
      </c>
      <c r="S52" s="63"/>
      <c r="T52" s="63"/>
      <c r="U52" s="63">
        <v>0</v>
      </c>
      <c r="V52" s="63">
        <v>0</v>
      </c>
      <c r="W52" s="63">
        <v>0</v>
      </c>
      <c r="X52" s="63">
        <v>0</v>
      </c>
      <c r="Y52" s="63">
        <v>0</v>
      </c>
      <c r="Z52" s="63">
        <v>0</v>
      </c>
      <c r="AA52" s="63" t="s">
        <v>387</v>
      </c>
      <c r="AB52" s="63" t="s">
        <v>355</v>
      </c>
      <c r="AC52" s="63" t="s">
        <v>389</v>
      </c>
      <c r="AD52" s="61" t="s">
        <v>4</v>
      </c>
      <c r="AE52" s="61">
        <f t="shared" si="3"/>
        <v>70</v>
      </c>
      <c r="AF52" s="61">
        <f t="shared" si="4"/>
        <v>70</v>
      </c>
      <c r="AG52" s="74">
        <f t="shared" si="5"/>
        <v>1</v>
      </c>
      <c r="AH52" s="61" t="s">
        <v>14</v>
      </c>
    </row>
    <row r="53" s="59" customFormat="true" ht="31.5" customHeight="true" spans="1:34">
      <c r="A53" s="63">
        <v>51</v>
      </c>
      <c r="B53" s="63" t="s">
        <v>281</v>
      </c>
      <c r="C53" s="63" t="s">
        <v>18</v>
      </c>
      <c r="D53" s="63">
        <v>2020</v>
      </c>
      <c r="E53" s="63" t="s">
        <v>282</v>
      </c>
      <c r="F53" s="63" t="s">
        <v>175</v>
      </c>
      <c r="G53" s="63" t="s">
        <v>176</v>
      </c>
      <c r="H53" s="63" t="s">
        <v>449</v>
      </c>
      <c r="I53" s="63" t="s">
        <v>178</v>
      </c>
      <c r="J53" s="63" t="s">
        <v>313</v>
      </c>
      <c r="K53" s="63" t="s">
        <v>450</v>
      </c>
      <c r="L53" s="63" t="s">
        <v>446</v>
      </c>
      <c r="M53" s="63" t="s">
        <v>328</v>
      </c>
      <c r="N53" s="63" t="s">
        <v>297</v>
      </c>
      <c r="O53" s="63">
        <v>8741</v>
      </c>
      <c r="P53" s="63" t="s">
        <v>355</v>
      </c>
      <c r="Q53" s="63">
        <v>1000</v>
      </c>
      <c r="R53" s="63">
        <v>800</v>
      </c>
      <c r="S53" s="63"/>
      <c r="T53" s="63"/>
      <c r="U53" s="63">
        <v>0</v>
      </c>
      <c r="V53" s="63">
        <v>550</v>
      </c>
      <c r="W53" s="63">
        <v>0</v>
      </c>
      <c r="X53" s="63">
        <v>0</v>
      </c>
      <c r="Y53" s="63">
        <v>0</v>
      </c>
      <c r="Z53" s="63">
        <v>0</v>
      </c>
      <c r="AA53" s="63" t="s">
        <v>387</v>
      </c>
      <c r="AB53" s="63" t="s">
        <v>388</v>
      </c>
      <c r="AC53" s="63" t="s">
        <v>389</v>
      </c>
      <c r="AD53" s="61" t="s">
        <v>4</v>
      </c>
      <c r="AE53" s="61">
        <f t="shared" si="3"/>
        <v>1000</v>
      </c>
      <c r="AF53" s="61">
        <f t="shared" si="4"/>
        <v>800</v>
      </c>
      <c r="AG53" s="74">
        <f t="shared" si="5"/>
        <v>0.8</v>
      </c>
      <c r="AH53" s="61" t="s">
        <v>13</v>
      </c>
    </row>
    <row r="54" s="59" customFormat="true" ht="31.5" customHeight="true" spans="1:34">
      <c r="A54" s="63">
        <v>52</v>
      </c>
      <c r="B54" s="63" t="s">
        <v>281</v>
      </c>
      <c r="C54" s="63" t="s">
        <v>17</v>
      </c>
      <c r="D54" s="63">
        <v>2020</v>
      </c>
      <c r="E54" s="63" t="s">
        <v>282</v>
      </c>
      <c r="F54" s="63" t="s">
        <v>134</v>
      </c>
      <c r="G54" s="63" t="s">
        <v>135</v>
      </c>
      <c r="H54" s="63" t="s">
        <v>451</v>
      </c>
      <c r="I54" s="63" t="s">
        <v>137</v>
      </c>
      <c r="J54" s="63" t="s">
        <v>452</v>
      </c>
      <c r="K54" s="63" t="s">
        <v>453</v>
      </c>
      <c r="L54" s="63" t="s">
        <v>355</v>
      </c>
      <c r="M54" s="63" t="s">
        <v>355</v>
      </c>
      <c r="N54" s="63" t="s">
        <v>337</v>
      </c>
      <c r="O54" s="63">
        <v>0</v>
      </c>
      <c r="P54" s="63" t="s">
        <v>355</v>
      </c>
      <c r="Q54" s="63">
        <v>155</v>
      </c>
      <c r="R54" s="63">
        <v>155</v>
      </c>
      <c r="S54" s="63"/>
      <c r="T54" s="63"/>
      <c r="U54" s="63">
        <v>0</v>
      </c>
      <c r="V54" s="63">
        <v>0</v>
      </c>
      <c r="W54" s="63">
        <v>0</v>
      </c>
      <c r="X54" s="63">
        <v>0</v>
      </c>
      <c r="Y54" s="63">
        <v>0</v>
      </c>
      <c r="Z54" s="63">
        <v>0</v>
      </c>
      <c r="AA54" s="63" t="s">
        <v>387</v>
      </c>
      <c r="AB54" s="63" t="s">
        <v>355</v>
      </c>
      <c r="AC54" s="63" t="s">
        <v>389</v>
      </c>
      <c r="AD54" s="61" t="s">
        <v>4</v>
      </c>
      <c r="AE54" s="61">
        <f t="shared" si="3"/>
        <v>155</v>
      </c>
      <c r="AF54" s="61">
        <f t="shared" si="4"/>
        <v>155</v>
      </c>
      <c r="AG54" s="74">
        <f t="shared" si="5"/>
        <v>1</v>
      </c>
      <c r="AH54" s="61" t="s">
        <v>14</v>
      </c>
    </row>
    <row r="55" s="59" customFormat="true" ht="31.5" customHeight="true" spans="1:34">
      <c r="A55" s="63">
        <v>53</v>
      </c>
      <c r="B55" s="63" t="s">
        <v>281</v>
      </c>
      <c r="C55" s="63" t="s">
        <v>19</v>
      </c>
      <c r="D55" s="63">
        <v>2020</v>
      </c>
      <c r="E55" s="63" t="s">
        <v>282</v>
      </c>
      <c r="F55" s="63" t="s">
        <v>134</v>
      </c>
      <c r="G55" s="63" t="s">
        <v>135</v>
      </c>
      <c r="H55" s="63" t="s">
        <v>454</v>
      </c>
      <c r="I55" s="63" t="s">
        <v>195</v>
      </c>
      <c r="J55" s="63" t="s">
        <v>326</v>
      </c>
      <c r="K55" s="63" t="s">
        <v>455</v>
      </c>
      <c r="L55" s="63" t="s">
        <v>355</v>
      </c>
      <c r="M55" s="63" t="s">
        <v>355</v>
      </c>
      <c r="N55" s="63" t="s">
        <v>337</v>
      </c>
      <c r="O55" s="63">
        <v>0</v>
      </c>
      <c r="P55" s="63" t="s">
        <v>355</v>
      </c>
      <c r="Q55" s="63">
        <v>203</v>
      </c>
      <c r="R55" s="63">
        <v>203</v>
      </c>
      <c r="S55" s="63"/>
      <c r="T55" s="63"/>
      <c r="U55" s="63">
        <v>0</v>
      </c>
      <c r="V55" s="63">
        <v>203</v>
      </c>
      <c r="W55" s="63">
        <v>0</v>
      </c>
      <c r="X55" s="63">
        <v>0</v>
      </c>
      <c r="Y55" s="63">
        <v>0</v>
      </c>
      <c r="Z55" s="63">
        <v>0</v>
      </c>
      <c r="AA55" s="63" t="s">
        <v>387</v>
      </c>
      <c r="AB55" s="63" t="s">
        <v>355</v>
      </c>
      <c r="AC55" s="63" t="s">
        <v>389</v>
      </c>
      <c r="AD55" s="61" t="s">
        <v>4</v>
      </c>
      <c r="AE55" s="61">
        <f t="shared" si="3"/>
        <v>203</v>
      </c>
      <c r="AF55" s="61">
        <f t="shared" si="4"/>
        <v>203</v>
      </c>
      <c r="AG55" s="74">
        <f t="shared" si="5"/>
        <v>1</v>
      </c>
      <c r="AH55" s="61" t="s">
        <v>14</v>
      </c>
    </row>
    <row r="56" s="59" customFormat="true" ht="31.5" customHeight="true" spans="1:34">
      <c r="A56" s="63">
        <v>54</v>
      </c>
      <c r="B56" s="63" t="s">
        <v>281</v>
      </c>
      <c r="C56" s="63" t="s">
        <v>22</v>
      </c>
      <c r="D56" s="63">
        <v>2020</v>
      </c>
      <c r="E56" s="63" t="s">
        <v>282</v>
      </c>
      <c r="F56" s="63" t="s">
        <v>134</v>
      </c>
      <c r="G56" s="63" t="s">
        <v>135</v>
      </c>
      <c r="H56" s="63" t="s">
        <v>456</v>
      </c>
      <c r="I56" s="63" t="s">
        <v>231</v>
      </c>
      <c r="J56" s="63" t="s">
        <v>457</v>
      </c>
      <c r="K56" s="63" t="s">
        <v>458</v>
      </c>
      <c r="L56" s="63" t="s">
        <v>355</v>
      </c>
      <c r="M56" s="63" t="s">
        <v>355</v>
      </c>
      <c r="N56" s="63" t="s">
        <v>288</v>
      </c>
      <c r="O56" s="63">
        <v>0</v>
      </c>
      <c r="P56" s="63" t="s">
        <v>355</v>
      </c>
      <c r="Q56" s="63">
        <v>101</v>
      </c>
      <c r="R56" s="63">
        <v>101</v>
      </c>
      <c r="S56" s="63"/>
      <c r="T56" s="63"/>
      <c r="U56" s="63">
        <v>0</v>
      </c>
      <c r="V56" s="63">
        <v>101</v>
      </c>
      <c r="W56" s="63">
        <v>0</v>
      </c>
      <c r="X56" s="63">
        <v>0</v>
      </c>
      <c r="Y56" s="63">
        <v>0</v>
      </c>
      <c r="Z56" s="63">
        <v>0</v>
      </c>
      <c r="AA56" s="63" t="s">
        <v>387</v>
      </c>
      <c r="AB56" s="63" t="s">
        <v>355</v>
      </c>
      <c r="AC56" s="63" t="s">
        <v>389</v>
      </c>
      <c r="AD56" s="61" t="s">
        <v>4</v>
      </c>
      <c r="AE56" s="61">
        <f t="shared" si="3"/>
        <v>101</v>
      </c>
      <c r="AF56" s="61">
        <f t="shared" si="4"/>
        <v>101</v>
      </c>
      <c r="AG56" s="74">
        <f t="shared" si="5"/>
        <v>1</v>
      </c>
      <c r="AH56" s="61" t="s">
        <v>14</v>
      </c>
    </row>
    <row r="57" s="59" customFormat="true" ht="31.5" customHeight="true" spans="1:34">
      <c r="A57" s="63">
        <v>55</v>
      </c>
      <c r="B57" s="63" t="s">
        <v>281</v>
      </c>
      <c r="C57" s="63" t="s">
        <v>18</v>
      </c>
      <c r="D57" s="63">
        <v>2020</v>
      </c>
      <c r="E57" s="63" t="s">
        <v>282</v>
      </c>
      <c r="F57" s="63" t="s">
        <v>175</v>
      </c>
      <c r="G57" s="63" t="s">
        <v>176</v>
      </c>
      <c r="H57" s="63" t="s">
        <v>459</v>
      </c>
      <c r="I57" s="63" t="s">
        <v>177</v>
      </c>
      <c r="J57" s="63" t="s">
        <v>313</v>
      </c>
      <c r="K57" s="63" t="s">
        <v>460</v>
      </c>
      <c r="L57" s="63" t="s">
        <v>446</v>
      </c>
      <c r="M57" s="63" t="s">
        <v>323</v>
      </c>
      <c r="N57" s="63" t="s">
        <v>297</v>
      </c>
      <c r="O57" s="63">
        <v>29477</v>
      </c>
      <c r="P57" s="63" t="s">
        <v>355</v>
      </c>
      <c r="Q57" s="63">
        <v>2000</v>
      </c>
      <c r="R57" s="63">
        <v>1562.1149</v>
      </c>
      <c r="S57" s="63"/>
      <c r="T57" s="63"/>
      <c r="U57" s="63">
        <v>0</v>
      </c>
      <c r="V57" s="63">
        <v>0</v>
      </c>
      <c r="W57" s="63">
        <v>0</v>
      </c>
      <c r="X57" s="63">
        <v>0</v>
      </c>
      <c r="Y57" s="63">
        <v>0</v>
      </c>
      <c r="Z57" s="63">
        <v>0</v>
      </c>
      <c r="AA57" s="63" t="s">
        <v>387</v>
      </c>
      <c r="AB57" s="63" t="s">
        <v>388</v>
      </c>
      <c r="AC57" s="63" t="s">
        <v>389</v>
      </c>
      <c r="AD57" s="61" t="s">
        <v>4</v>
      </c>
      <c r="AE57" s="61">
        <f t="shared" si="3"/>
        <v>2000</v>
      </c>
      <c r="AF57" s="61">
        <f t="shared" si="4"/>
        <v>1562.1149</v>
      </c>
      <c r="AG57" s="74">
        <f t="shared" si="5"/>
        <v>0.78105745</v>
      </c>
      <c r="AH57" s="61" t="s">
        <v>13</v>
      </c>
    </row>
    <row r="58" s="59" customFormat="true" ht="31.5" customHeight="true" spans="1:34">
      <c r="A58" s="63">
        <v>56</v>
      </c>
      <c r="B58" s="63" t="s">
        <v>281</v>
      </c>
      <c r="C58" s="63" t="s">
        <v>18</v>
      </c>
      <c r="D58" s="63">
        <v>2020</v>
      </c>
      <c r="E58" s="63" t="s">
        <v>282</v>
      </c>
      <c r="F58" s="63" t="s">
        <v>134</v>
      </c>
      <c r="G58" s="63" t="s">
        <v>135</v>
      </c>
      <c r="H58" s="63" t="s">
        <v>461</v>
      </c>
      <c r="I58" s="63" t="s">
        <v>174</v>
      </c>
      <c r="J58" s="63" t="s">
        <v>462</v>
      </c>
      <c r="K58" s="63" t="s">
        <v>463</v>
      </c>
      <c r="L58" s="63" t="s">
        <v>355</v>
      </c>
      <c r="M58" s="63" t="s">
        <v>355</v>
      </c>
      <c r="N58" s="63" t="s">
        <v>297</v>
      </c>
      <c r="O58" s="63">
        <v>0</v>
      </c>
      <c r="P58" s="63" t="s">
        <v>355</v>
      </c>
      <c r="Q58" s="63">
        <v>464</v>
      </c>
      <c r="R58" s="63">
        <v>464</v>
      </c>
      <c r="S58" s="63"/>
      <c r="T58" s="63"/>
      <c r="U58" s="63">
        <v>0</v>
      </c>
      <c r="V58" s="63">
        <v>0</v>
      </c>
      <c r="W58" s="63">
        <v>0</v>
      </c>
      <c r="X58" s="63">
        <v>0</v>
      </c>
      <c r="Y58" s="63">
        <v>0</v>
      </c>
      <c r="Z58" s="63">
        <v>0</v>
      </c>
      <c r="AA58" s="63" t="s">
        <v>387</v>
      </c>
      <c r="AB58" s="63" t="s">
        <v>355</v>
      </c>
      <c r="AC58" s="63" t="s">
        <v>389</v>
      </c>
      <c r="AD58" s="61" t="s">
        <v>4</v>
      </c>
      <c r="AE58" s="61">
        <f t="shared" si="3"/>
        <v>464</v>
      </c>
      <c r="AF58" s="61">
        <f t="shared" si="4"/>
        <v>464</v>
      </c>
      <c r="AG58" s="74">
        <f t="shared" si="5"/>
        <v>1</v>
      </c>
      <c r="AH58" s="61" t="s">
        <v>13</v>
      </c>
    </row>
    <row r="59" s="59" customFormat="true" ht="31.5" customHeight="true" spans="1:34">
      <c r="A59" s="63">
        <v>57</v>
      </c>
      <c r="B59" s="63" t="s">
        <v>281</v>
      </c>
      <c r="C59" s="63" t="s">
        <v>21</v>
      </c>
      <c r="D59" s="63">
        <v>2020</v>
      </c>
      <c r="E59" s="63" t="s">
        <v>282</v>
      </c>
      <c r="F59" s="63" t="s">
        <v>134</v>
      </c>
      <c r="G59" s="63" t="s">
        <v>135</v>
      </c>
      <c r="H59" s="63" t="s">
        <v>464</v>
      </c>
      <c r="I59" s="63" t="s">
        <v>216</v>
      </c>
      <c r="J59" s="63" t="s">
        <v>465</v>
      </c>
      <c r="K59" s="63" t="s">
        <v>466</v>
      </c>
      <c r="L59" s="63" t="s">
        <v>355</v>
      </c>
      <c r="M59" s="63" t="s">
        <v>355</v>
      </c>
      <c r="N59" s="63" t="s">
        <v>337</v>
      </c>
      <c r="O59" s="63">
        <v>0</v>
      </c>
      <c r="P59" s="63" t="s">
        <v>355</v>
      </c>
      <c r="Q59" s="63">
        <v>21</v>
      </c>
      <c r="R59" s="63">
        <v>21</v>
      </c>
      <c r="S59" s="63"/>
      <c r="T59" s="63"/>
      <c r="U59" s="63">
        <v>0</v>
      </c>
      <c r="V59" s="63">
        <v>21</v>
      </c>
      <c r="W59" s="63">
        <v>0</v>
      </c>
      <c r="X59" s="63">
        <v>0</v>
      </c>
      <c r="Y59" s="63">
        <v>0</v>
      </c>
      <c r="Z59" s="63">
        <v>0</v>
      </c>
      <c r="AA59" s="63" t="s">
        <v>387</v>
      </c>
      <c r="AB59" s="63" t="s">
        <v>355</v>
      </c>
      <c r="AC59" s="63" t="s">
        <v>389</v>
      </c>
      <c r="AD59" s="61" t="s">
        <v>4</v>
      </c>
      <c r="AE59" s="61">
        <f t="shared" si="3"/>
        <v>21</v>
      </c>
      <c r="AF59" s="61">
        <f t="shared" si="4"/>
        <v>21</v>
      </c>
      <c r="AG59" s="74">
        <f t="shared" si="5"/>
        <v>1</v>
      </c>
      <c r="AH59" s="61" t="s">
        <v>14</v>
      </c>
    </row>
    <row r="60" s="59" customFormat="true" ht="31.5" customHeight="true" spans="1:34">
      <c r="A60" s="63">
        <v>58</v>
      </c>
      <c r="B60" s="63" t="s">
        <v>281</v>
      </c>
      <c r="C60" s="63" t="s">
        <v>20</v>
      </c>
      <c r="D60" s="63">
        <v>2020</v>
      </c>
      <c r="E60" s="63" t="s">
        <v>282</v>
      </c>
      <c r="F60" s="63" t="s">
        <v>134</v>
      </c>
      <c r="G60" s="63" t="s">
        <v>135</v>
      </c>
      <c r="H60" s="63" t="s">
        <v>467</v>
      </c>
      <c r="I60" s="63" t="s">
        <v>204</v>
      </c>
      <c r="J60" s="63" t="s">
        <v>343</v>
      </c>
      <c r="K60" s="63" t="s">
        <v>468</v>
      </c>
      <c r="L60" s="63" t="s">
        <v>355</v>
      </c>
      <c r="M60" s="63" t="s">
        <v>355</v>
      </c>
      <c r="N60" s="63" t="s">
        <v>337</v>
      </c>
      <c r="O60" s="63">
        <v>0</v>
      </c>
      <c r="P60" s="63" t="s">
        <v>355</v>
      </c>
      <c r="Q60" s="63">
        <v>101</v>
      </c>
      <c r="R60" s="63">
        <v>64.9902</v>
      </c>
      <c r="S60" s="63"/>
      <c r="T60" s="63"/>
      <c r="U60" s="63">
        <v>0</v>
      </c>
      <c r="V60" s="63">
        <v>64.99</v>
      </c>
      <c r="W60" s="63">
        <v>0</v>
      </c>
      <c r="X60" s="63">
        <v>0</v>
      </c>
      <c r="Y60" s="63">
        <v>0</v>
      </c>
      <c r="Z60" s="63">
        <v>0</v>
      </c>
      <c r="AA60" s="63" t="s">
        <v>387</v>
      </c>
      <c r="AB60" s="63" t="s">
        <v>355</v>
      </c>
      <c r="AC60" s="63" t="s">
        <v>389</v>
      </c>
      <c r="AD60" s="61" t="s">
        <v>4</v>
      </c>
      <c r="AE60" s="61">
        <f t="shared" si="3"/>
        <v>101</v>
      </c>
      <c r="AF60" s="61">
        <f t="shared" si="4"/>
        <v>64.9902</v>
      </c>
      <c r="AG60" s="74">
        <f t="shared" si="5"/>
        <v>0.643467326732673</v>
      </c>
      <c r="AH60" s="61" t="s">
        <v>14</v>
      </c>
    </row>
    <row r="61" s="59" customFormat="true" ht="31.5" customHeight="true" spans="1:34">
      <c r="A61" s="63">
        <v>59</v>
      </c>
      <c r="B61" s="63" t="s">
        <v>281</v>
      </c>
      <c r="C61" s="63" t="s">
        <v>21</v>
      </c>
      <c r="D61" s="63">
        <v>2020</v>
      </c>
      <c r="E61" s="63" t="s">
        <v>282</v>
      </c>
      <c r="F61" s="63" t="s">
        <v>134</v>
      </c>
      <c r="G61" s="63" t="s">
        <v>135</v>
      </c>
      <c r="H61" s="63" t="s">
        <v>469</v>
      </c>
      <c r="I61" s="63" t="s">
        <v>217</v>
      </c>
      <c r="J61" s="63" t="s">
        <v>465</v>
      </c>
      <c r="K61" s="63" t="s">
        <v>470</v>
      </c>
      <c r="L61" s="63" t="s">
        <v>355</v>
      </c>
      <c r="M61" s="63" t="s">
        <v>355</v>
      </c>
      <c r="N61" s="63" t="s">
        <v>288</v>
      </c>
      <c r="O61" s="63">
        <v>0</v>
      </c>
      <c r="P61" s="63" t="s">
        <v>355</v>
      </c>
      <c r="Q61" s="63">
        <v>80</v>
      </c>
      <c r="R61" s="63">
        <v>80</v>
      </c>
      <c r="S61" s="63"/>
      <c r="T61" s="63"/>
      <c r="U61" s="63">
        <v>0</v>
      </c>
      <c r="V61" s="63">
        <v>80</v>
      </c>
      <c r="W61" s="63">
        <v>0</v>
      </c>
      <c r="X61" s="63">
        <v>0</v>
      </c>
      <c r="Y61" s="63">
        <v>0</v>
      </c>
      <c r="Z61" s="63">
        <v>0</v>
      </c>
      <c r="AA61" s="63" t="s">
        <v>387</v>
      </c>
      <c r="AB61" s="63" t="s">
        <v>355</v>
      </c>
      <c r="AC61" s="63" t="s">
        <v>389</v>
      </c>
      <c r="AD61" s="61" t="s">
        <v>4</v>
      </c>
      <c r="AE61" s="61">
        <f t="shared" si="3"/>
        <v>80</v>
      </c>
      <c r="AF61" s="61">
        <f t="shared" si="4"/>
        <v>80</v>
      </c>
      <c r="AG61" s="74">
        <f t="shared" si="5"/>
        <v>1</v>
      </c>
      <c r="AH61" s="61" t="s">
        <v>14</v>
      </c>
    </row>
    <row r="62" s="59" customFormat="true" ht="31.5" customHeight="true" spans="1:34">
      <c r="A62" s="63">
        <v>60</v>
      </c>
      <c r="B62" s="63" t="s">
        <v>281</v>
      </c>
      <c r="C62" s="63" t="s">
        <v>17</v>
      </c>
      <c r="D62" s="63">
        <v>2020</v>
      </c>
      <c r="E62" s="63" t="s">
        <v>282</v>
      </c>
      <c r="F62" s="63" t="s">
        <v>134</v>
      </c>
      <c r="G62" s="63" t="s">
        <v>135</v>
      </c>
      <c r="H62" s="63" t="s">
        <v>471</v>
      </c>
      <c r="I62" s="63" t="s">
        <v>138</v>
      </c>
      <c r="J62" s="63" t="s">
        <v>452</v>
      </c>
      <c r="K62" s="63" t="s">
        <v>138</v>
      </c>
      <c r="L62" s="63" t="s">
        <v>355</v>
      </c>
      <c r="M62" s="63" t="s">
        <v>355</v>
      </c>
      <c r="N62" s="63" t="s">
        <v>337</v>
      </c>
      <c r="O62" s="63">
        <v>0</v>
      </c>
      <c r="P62" s="63" t="s">
        <v>355</v>
      </c>
      <c r="Q62" s="63">
        <v>160</v>
      </c>
      <c r="R62" s="63">
        <v>160</v>
      </c>
      <c r="S62" s="63"/>
      <c r="T62" s="63"/>
      <c r="U62" s="63">
        <v>0</v>
      </c>
      <c r="V62" s="63">
        <v>0</v>
      </c>
      <c r="W62" s="63">
        <v>0</v>
      </c>
      <c r="X62" s="63">
        <v>0</v>
      </c>
      <c r="Y62" s="63">
        <v>0</v>
      </c>
      <c r="Z62" s="63">
        <v>0</v>
      </c>
      <c r="AA62" s="63" t="s">
        <v>387</v>
      </c>
      <c r="AB62" s="63" t="s">
        <v>355</v>
      </c>
      <c r="AC62" s="63" t="s">
        <v>389</v>
      </c>
      <c r="AD62" s="61" t="s">
        <v>4</v>
      </c>
      <c r="AE62" s="61">
        <f t="shared" si="3"/>
        <v>160</v>
      </c>
      <c r="AF62" s="61">
        <f t="shared" si="4"/>
        <v>160</v>
      </c>
      <c r="AG62" s="74">
        <f t="shared" si="5"/>
        <v>1</v>
      </c>
      <c r="AH62" s="61" t="s">
        <v>14</v>
      </c>
    </row>
    <row r="63" s="59" customFormat="true" ht="31.5" customHeight="true" spans="1:34">
      <c r="A63" s="63">
        <v>61</v>
      </c>
      <c r="B63" s="63" t="s">
        <v>281</v>
      </c>
      <c r="C63" s="63" t="s">
        <v>17</v>
      </c>
      <c r="D63" s="63">
        <v>2019</v>
      </c>
      <c r="E63" s="63" t="s">
        <v>282</v>
      </c>
      <c r="F63" s="63" t="s">
        <v>112</v>
      </c>
      <c r="G63" s="63" t="s">
        <v>113</v>
      </c>
      <c r="H63" s="63" t="s">
        <v>472</v>
      </c>
      <c r="I63" s="63" t="s">
        <v>114</v>
      </c>
      <c r="J63" s="63" t="s">
        <v>313</v>
      </c>
      <c r="K63" s="63" t="s">
        <v>473</v>
      </c>
      <c r="L63" s="63" t="s">
        <v>355</v>
      </c>
      <c r="M63" s="63" t="s">
        <v>355</v>
      </c>
      <c r="N63" s="63" t="s">
        <v>337</v>
      </c>
      <c r="O63" s="63">
        <v>4000</v>
      </c>
      <c r="P63" s="63" t="s">
        <v>355</v>
      </c>
      <c r="Q63" s="63">
        <v>4000</v>
      </c>
      <c r="R63" s="63">
        <v>3700</v>
      </c>
      <c r="S63" s="63"/>
      <c r="T63" s="63"/>
      <c r="U63" s="63">
        <v>0</v>
      </c>
      <c r="V63" s="63">
        <v>1800</v>
      </c>
      <c r="W63" s="63">
        <v>0</v>
      </c>
      <c r="X63" s="63">
        <v>0</v>
      </c>
      <c r="Y63" s="63">
        <v>0</v>
      </c>
      <c r="Z63" s="63">
        <v>0</v>
      </c>
      <c r="AA63" s="63" t="s">
        <v>329</v>
      </c>
      <c r="AB63" s="63" t="s">
        <v>355</v>
      </c>
      <c r="AC63" s="63" t="s">
        <v>389</v>
      </c>
      <c r="AD63" s="61" t="s">
        <v>4</v>
      </c>
      <c r="AE63" s="61">
        <f t="shared" si="3"/>
        <v>4000</v>
      </c>
      <c r="AF63" s="61">
        <f t="shared" si="4"/>
        <v>3700</v>
      </c>
      <c r="AG63" s="74">
        <f t="shared" si="5"/>
        <v>0.925</v>
      </c>
      <c r="AH63" s="61" t="s">
        <v>14</v>
      </c>
    </row>
    <row r="64" s="59" customFormat="true" ht="31.5" customHeight="true" spans="1:34">
      <c r="A64" s="63">
        <v>62</v>
      </c>
      <c r="B64" s="63" t="s">
        <v>281</v>
      </c>
      <c r="C64" s="63" t="s">
        <v>18</v>
      </c>
      <c r="D64" s="63">
        <v>2019</v>
      </c>
      <c r="E64" s="63" t="s">
        <v>282</v>
      </c>
      <c r="F64" s="63" t="s">
        <v>112</v>
      </c>
      <c r="G64" s="63" t="s">
        <v>113</v>
      </c>
      <c r="H64" s="63" t="s">
        <v>474</v>
      </c>
      <c r="I64" s="63" t="s">
        <v>172</v>
      </c>
      <c r="J64" s="63" t="s">
        <v>475</v>
      </c>
      <c r="K64" s="63" t="s">
        <v>476</v>
      </c>
      <c r="L64" s="63" t="s">
        <v>355</v>
      </c>
      <c r="M64" s="63" t="s">
        <v>355</v>
      </c>
      <c r="N64" s="63" t="s">
        <v>297</v>
      </c>
      <c r="O64" s="63">
        <v>500</v>
      </c>
      <c r="P64" s="63" t="s">
        <v>355</v>
      </c>
      <c r="Q64" s="63">
        <v>500</v>
      </c>
      <c r="R64" s="63">
        <v>349.3</v>
      </c>
      <c r="S64" s="63"/>
      <c r="T64" s="63"/>
      <c r="U64" s="63">
        <v>0</v>
      </c>
      <c r="V64" s="63">
        <v>0</v>
      </c>
      <c r="W64" s="63">
        <v>0</v>
      </c>
      <c r="X64" s="63">
        <v>0</v>
      </c>
      <c r="Y64" s="63">
        <v>0</v>
      </c>
      <c r="Z64" s="63">
        <v>0</v>
      </c>
      <c r="AA64" s="63" t="s">
        <v>329</v>
      </c>
      <c r="AB64" s="63" t="s">
        <v>355</v>
      </c>
      <c r="AC64" s="63" t="s">
        <v>389</v>
      </c>
      <c r="AD64" s="61" t="s">
        <v>4</v>
      </c>
      <c r="AE64" s="61">
        <f t="shared" si="3"/>
        <v>500</v>
      </c>
      <c r="AF64" s="61">
        <f t="shared" si="4"/>
        <v>349.3</v>
      </c>
      <c r="AG64" s="74">
        <f t="shared" si="5"/>
        <v>0.6986</v>
      </c>
      <c r="AH64" s="61" t="s">
        <v>13</v>
      </c>
    </row>
    <row r="65" s="59" customFormat="true" ht="31.5" customHeight="true" spans="1:34">
      <c r="A65" s="63">
        <v>63</v>
      </c>
      <c r="B65" s="63" t="s">
        <v>281</v>
      </c>
      <c r="C65" s="63" t="s">
        <v>23</v>
      </c>
      <c r="D65" s="63">
        <v>2019</v>
      </c>
      <c r="E65" s="63" t="s">
        <v>282</v>
      </c>
      <c r="F65" s="63" t="s">
        <v>112</v>
      </c>
      <c r="G65" s="63" t="s">
        <v>113</v>
      </c>
      <c r="H65" s="63" t="s">
        <v>477</v>
      </c>
      <c r="I65" s="63" t="s">
        <v>238</v>
      </c>
      <c r="J65" s="63" t="s">
        <v>379</v>
      </c>
      <c r="K65" s="63" t="s">
        <v>478</v>
      </c>
      <c r="L65" s="63" t="s">
        <v>355</v>
      </c>
      <c r="M65" s="63" t="s">
        <v>355</v>
      </c>
      <c r="N65" s="63" t="s">
        <v>337</v>
      </c>
      <c r="O65" s="63">
        <v>1715.05</v>
      </c>
      <c r="P65" s="63" t="s">
        <v>355</v>
      </c>
      <c r="Q65" s="63">
        <v>1000</v>
      </c>
      <c r="R65" s="63">
        <v>886.56</v>
      </c>
      <c r="S65" s="63"/>
      <c r="T65" s="63"/>
      <c r="U65" s="63">
        <v>0</v>
      </c>
      <c r="V65" s="63">
        <v>0</v>
      </c>
      <c r="W65" s="63">
        <v>0</v>
      </c>
      <c r="X65" s="63">
        <v>0</v>
      </c>
      <c r="Y65" s="63">
        <v>0</v>
      </c>
      <c r="Z65" s="63">
        <v>0</v>
      </c>
      <c r="AA65" s="63" t="s">
        <v>329</v>
      </c>
      <c r="AB65" s="63" t="s">
        <v>355</v>
      </c>
      <c r="AC65" s="63" t="s">
        <v>389</v>
      </c>
      <c r="AD65" s="61" t="s">
        <v>4</v>
      </c>
      <c r="AE65" s="61">
        <f t="shared" si="3"/>
        <v>1000</v>
      </c>
      <c r="AF65" s="61">
        <f t="shared" si="4"/>
        <v>886.56</v>
      </c>
      <c r="AG65" s="74">
        <f t="shared" si="5"/>
        <v>0.88656</v>
      </c>
      <c r="AH65" s="61" t="s">
        <v>14</v>
      </c>
    </row>
    <row r="66" s="59" customFormat="true" ht="31.5" customHeight="true" spans="1:34">
      <c r="A66" s="63">
        <v>64</v>
      </c>
      <c r="B66" s="63" t="s">
        <v>281</v>
      </c>
      <c r="C66" s="63" t="s">
        <v>17</v>
      </c>
      <c r="D66" s="63">
        <v>2019</v>
      </c>
      <c r="E66" s="63" t="s">
        <v>282</v>
      </c>
      <c r="F66" s="63" t="s">
        <v>115</v>
      </c>
      <c r="G66" s="63" t="s">
        <v>116</v>
      </c>
      <c r="H66" s="63" t="s">
        <v>479</v>
      </c>
      <c r="I66" s="63" t="s">
        <v>117</v>
      </c>
      <c r="J66" s="63" t="s">
        <v>355</v>
      </c>
      <c r="K66" s="63" t="s">
        <v>117</v>
      </c>
      <c r="L66" s="63" t="s">
        <v>355</v>
      </c>
      <c r="M66" s="63" t="s">
        <v>355</v>
      </c>
      <c r="N66" s="63" t="s">
        <v>288</v>
      </c>
      <c r="O66" s="63">
        <v>530</v>
      </c>
      <c r="P66" s="63" t="s">
        <v>355</v>
      </c>
      <c r="Q66" s="63">
        <v>530</v>
      </c>
      <c r="R66" s="63">
        <v>530</v>
      </c>
      <c r="S66" s="63"/>
      <c r="T66" s="63"/>
      <c r="U66" s="63">
        <v>0</v>
      </c>
      <c r="V66" s="63">
        <v>0</v>
      </c>
      <c r="W66" s="63">
        <v>0</v>
      </c>
      <c r="X66" s="63">
        <v>0</v>
      </c>
      <c r="Y66" s="63">
        <v>0</v>
      </c>
      <c r="Z66" s="63">
        <v>0</v>
      </c>
      <c r="AA66" s="63" t="s">
        <v>329</v>
      </c>
      <c r="AB66" s="63" t="s">
        <v>355</v>
      </c>
      <c r="AC66" s="63" t="s">
        <v>389</v>
      </c>
      <c r="AD66" s="61" t="s">
        <v>4</v>
      </c>
      <c r="AE66" s="61">
        <f t="shared" si="3"/>
        <v>530</v>
      </c>
      <c r="AF66" s="61">
        <f t="shared" si="4"/>
        <v>530</v>
      </c>
      <c r="AG66" s="74">
        <f t="shared" si="5"/>
        <v>1</v>
      </c>
      <c r="AH66" s="61" t="s">
        <v>14</v>
      </c>
    </row>
    <row r="67" s="59" customFormat="true" ht="31.5" customHeight="true" spans="1:34">
      <c r="A67" s="63">
        <v>65</v>
      </c>
      <c r="B67" s="63" t="s">
        <v>281</v>
      </c>
      <c r="C67" s="63" t="s">
        <v>18</v>
      </c>
      <c r="D67" s="63">
        <v>2019</v>
      </c>
      <c r="E67" s="63" t="s">
        <v>282</v>
      </c>
      <c r="F67" s="63" t="s">
        <v>115</v>
      </c>
      <c r="G67" s="63" t="s">
        <v>116</v>
      </c>
      <c r="H67" s="63" t="s">
        <v>480</v>
      </c>
      <c r="I67" s="63" t="s">
        <v>117</v>
      </c>
      <c r="J67" s="63" t="s">
        <v>355</v>
      </c>
      <c r="K67" s="63" t="s">
        <v>117</v>
      </c>
      <c r="L67" s="63" t="s">
        <v>355</v>
      </c>
      <c r="M67" s="63" t="s">
        <v>355</v>
      </c>
      <c r="N67" s="63" t="s">
        <v>337</v>
      </c>
      <c r="O67" s="63">
        <v>640</v>
      </c>
      <c r="P67" s="63" t="s">
        <v>355</v>
      </c>
      <c r="Q67" s="63">
        <v>640</v>
      </c>
      <c r="R67" s="63">
        <v>640</v>
      </c>
      <c r="S67" s="63"/>
      <c r="T67" s="63"/>
      <c r="U67" s="63">
        <v>0</v>
      </c>
      <c r="V67" s="63">
        <v>0</v>
      </c>
      <c r="W67" s="63">
        <v>0</v>
      </c>
      <c r="X67" s="63">
        <v>0</v>
      </c>
      <c r="Y67" s="63">
        <v>0</v>
      </c>
      <c r="Z67" s="63">
        <v>0</v>
      </c>
      <c r="AA67" s="63" t="s">
        <v>329</v>
      </c>
      <c r="AB67" s="63" t="s">
        <v>355</v>
      </c>
      <c r="AC67" s="63" t="s">
        <v>389</v>
      </c>
      <c r="AD67" s="61" t="s">
        <v>4</v>
      </c>
      <c r="AE67" s="61">
        <f t="shared" ref="AE67:AE98" si="6">Q67+S67</f>
        <v>640</v>
      </c>
      <c r="AF67" s="61">
        <f t="shared" ref="AF67:AF98" si="7">R67+T67</f>
        <v>640</v>
      </c>
      <c r="AG67" s="74">
        <f t="shared" ref="AG67:AG98" si="8">AF67/AE67</f>
        <v>1</v>
      </c>
      <c r="AH67" s="61" t="s">
        <v>14</v>
      </c>
    </row>
    <row r="68" s="59" customFormat="true" ht="31.5" customHeight="true" spans="1:34">
      <c r="A68" s="63">
        <v>66</v>
      </c>
      <c r="B68" s="63" t="s">
        <v>281</v>
      </c>
      <c r="C68" s="63" t="s">
        <v>20</v>
      </c>
      <c r="D68" s="63">
        <v>2019</v>
      </c>
      <c r="E68" s="63" t="s">
        <v>282</v>
      </c>
      <c r="F68" s="63" t="s">
        <v>115</v>
      </c>
      <c r="G68" s="63" t="s">
        <v>116</v>
      </c>
      <c r="H68" s="63" t="s">
        <v>481</v>
      </c>
      <c r="I68" s="63" t="s">
        <v>117</v>
      </c>
      <c r="J68" s="63" t="s">
        <v>355</v>
      </c>
      <c r="K68" s="63" t="s">
        <v>117</v>
      </c>
      <c r="L68" s="63" t="s">
        <v>355</v>
      </c>
      <c r="M68" s="63" t="s">
        <v>355</v>
      </c>
      <c r="N68" s="63" t="s">
        <v>288</v>
      </c>
      <c r="O68" s="63">
        <v>140</v>
      </c>
      <c r="P68" s="63" t="s">
        <v>355</v>
      </c>
      <c r="Q68" s="63">
        <v>140</v>
      </c>
      <c r="R68" s="63">
        <v>138.2</v>
      </c>
      <c r="S68" s="63"/>
      <c r="T68" s="63"/>
      <c r="U68" s="63">
        <v>0</v>
      </c>
      <c r="V68" s="63">
        <v>0</v>
      </c>
      <c r="W68" s="63">
        <v>0</v>
      </c>
      <c r="X68" s="63">
        <v>0</v>
      </c>
      <c r="Y68" s="63">
        <v>0</v>
      </c>
      <c r="Z68" s="63">
        <v>0</v>
      </c>
      <c r="AA68" s="63" t="s">
        <v>329</v>
      </c>
      <c r="AB68" s="63" t="s">
        <v>355</v>
      </c>
      <c r="AC68" s="63" t="s">
        <v>389</v>
      </c>
      <c r="AD68" s="61" t="s">
        <v>4</v>
      </c>
      <c r="AE68" s="61">
        <f t="shared" si="6"/>
        <v>140</v>
      </c>
      <c r="AF68" s="61">
        <f t="shared" si="7"/>
        <v>138.2</v>
      </c>
      <c r="AG68" s="74">
        <f t="shared" si="8"/>
        <v>0.987142857142857</v>
      </c>
      <c r="AH68" s="61" t="s">
        <v>14</v>
      </c>
    </row>
    <row r="69" s="59" customFormat="true" ht="31.5" customHeight="true" spans="1:34">
      <c r="A69" s="63">
        <v>67</v>
      </c>
      <c r="B69" s="63" t="s">
        <v>281</v>
      </c>
      <c r="C69" s="63" t="s">
        <v>19</v>
      </c>
      <c r="D69" s="63">
        <v>2019</v>
      </c>
      <c r="E69" s="63" t="s">
        <v>282</v>
      </c>
      <c r="F69" s="63" t="s">
        <v>115</v>
      </c>
      <c r="G69" s="63" t="s">
        <v>116</v>
      </c>
      <c r="H69" s="63" t="s">
        <v>482</v>
      </c>
      <c r="I69" s="63" t="s">
        <v>117</v>
      </c>
      <c r="J69" s="63" t="s">
        <v>355</v>
      </c>
      <c r="K69" s="63" t="s">
        <v>117</v>
      </c>
      <c r="L69" s="63" t="s">
        <v>355</v>
      </c>
      <c r="M69" s="63" t="s">
        <v>355</v>
      </c>
      <c r="N69" s="63" t="s">
        <v>288</v>
      </c>
      <c r="O69" s="63">
        <v>280</v>
      </c>
      <c r="P69" s="63" t="s">
        <v>355</v>
      </c>
      <c r="Q69" s="63">
        <v>280</v>
      </c>
      <c r="R69" s="63">
        <v>278.6234</v>
      </c>
      <c r="S69" s="63"/>
      <c r="T69" s="63"/>
      <c r="U69" s="63">
        <v>14</v>
      </c>
      <c r="V69" s="63">
        <v>0</v>
      </c>
      <c r="W69" s="63">
        <v>0</v>
      </c>
      <c r="X69" s="63">
        <v>0</v>
      </c>
      <c r="Y69" s="63">
        <v>0</v>
      </c>
      <c r="Z69" s="63">
        <v>0</v>
      </c>
      <c r="AA69" s="63" t="s">
        <v>329</v>
      </c>
      <c r="AB69" s="63" t="s">
        <v>355</v>
      </c>
      <c r="AC69" s="63" t="s">
        <v>389</v>
      </c>
      <c r="AD69" s="61" t="s">
        <v>4</v>
      </c>
      <c r="AE69" s="61">
        <f t="shared" si="6"/>
        <v>280</v>
      </c>
      <c r="AF69" s="61">
        <f t="shared" si="7"/>
        <v>278.6234</v>
      </c>
      <c r="AG69" s="74">
        <f t="shared" si="8"/>
        <v>0.995083571428571</v>
      </c>
      <c r="AH69" s="61" t="s">
        <v>14</v>
      </c>
    </row>
    <row r="70" s="59" customFormat="true" ht="31.5" customHeight="true" spans="1:34">
      <c r="A70" s="63">
        <v>68</v>
      </c>
      <c r="B70" s="63" t="s">
        <v>281</v>
      </c>
      <c r="C70" s="63" t="s">
        <v>21</v>
      </c>
      <c r="D70" s="63">
        <v>2019</v>
      </c>
      <c r="E70" s="63" t="s">
        <v>282</v>
      </c>
      <c r="F70" s="63" t="s">
        <v>115</v>
      </c>
      <c r="G70" s="63" t="s">
        <v>116</v>
      </c>
      <c r="H70" s="63" t="s">
        <v>483</v>
      </c>
      <c r="I70" s="63" t="s">
        <v>117</v>
      </c>
      <c r="J70" s="63" t="s">
        <v>355</v>
      </c>
      <c r="K70" s="63" t="s">
        <v>117</v>
      </c>
      <c r="L70" s="63" t="s">
        <v>355</v>
      </c>
      <c r="M70" s="63" t="s">
        <v>355</v>
      </c>
      <c r="N70" s="63" t="s">
        <v>288</v>
      </c>
      <c r="O70" s="63">
        <v>140</v>
      </c>
      <c r="P70" s="63" t="s">
        <v>355</v>
      </c>
      <c r="Q70" s="63">
        <v>140</v>
      </c>
      <c r="R70" s="63">
        <v>140</v>
      </c>
      <c r="S70" s="63"/>
      <c r="T70" s="63"/>
      <c r="U70" s="63">
        <v>0</v>
      </c>
      <c r="V70" s="63">
        <v>0</v>
      </c>
      <c r="W70" s="63">
        <v>0</v>
      </c>
      <c r="X70" s="63">
        <v>0</v>
      </c>
      <c r="Y70" s="63">
        <v>0</v>
      </c>
      <c r="Z70" s="63">
        <v>0</v>
      </c>
      <c r="AA70" s="63" t="s">
        <v>329</v>
      </c>
      <c r="AB70" s="63" t="s">
        <v>355</v>
      </c>
      <c r="AC70" s="63" t="s">
        <v>389</v>
      </c>
      <c r="AD70" s="61" t="s">
        <v>4</v>
      </c>
      <c r="AE70" s="61">
        <f t="shared" si="6"/>
        <v>140</v>
      </c>
      <c r="AF70" s="61">
        <f t="shared" si="7"/>
        <v>140</v>
      </c>
      <c r="AG70" s="74">
        <f t="shared" si="8"/>
        <v>1</v>
      </c>
      <c r="AH70" s="61" t="s">
        <v>14</v>
      </c>
    </row>
    <row r="71" s="59" customFormat="true" ht="31.5" customHeight="true" spans="1:34">
      <c r="A71" s="63">
        <v>69</v>
      </c>
      <c r="B71" s="63" t="s">
        <v>281</v>
      </c>
      <c r="C71" s="63" t="s">
        <v>22</v>
      </c>
      <c r="D71" s="63">
        <v>2019</v>
      </c>
      <c r="E71" s="63" t="s">
        <v>282</v>
      </c>
      <c r="F71" s="63" t="s">
        <v>115</v>
      </c>
      <c r="G71" s="63" t="s">
        <v>116</v>
      </c>
      <c r="H71" s="63" t="s">
        <v>484</v>
      </c>
      <c r="I71" s="63" t="s">
        <v>117</v>
      </c>
      <c r="J71" s="63" t="s">
        <v>355</v>
      </c>
      <c r="K71" s="63" t="s">
        <v>117</v>
      </c>
      <c r="L71" s="63" t="s">
        <v>355</v>
      </c>
      <c r="M71" s="63" t="s">
        <v>355</v>
      </c>
      <c r="N71" s="63" t="s">
        <v>288</v>
      </c>
      <c r="O71" s="63">
        <v>140</v>
      </c>
      <c r="P71" s="63" t="s">
        <v>355</v>
      </c>
      <c r="Q71" s="63">
        <v>140</v>
      </c>
      <c r="R71" s="63">
        <v>140</v>
      </c>
      <c r="S71" s="63"/>
      <c r="T71" s="63"/>
      <c r="U71" s="63">
        <v>0</v>
      </c>
      <c r="V71" s="63">
        <v>0</v>
      </c>
      <c r="W71" s="63">
        <v>0</v>
      </c>
      <c r="X71" s="63">
        <v>0</v>
      </c>
      <c r="Y71" s="63">
        <v>0</v>
      </c>
      <c r="Z71" s="63">
        <v>0</v>
      </c>
      <c r="AA71" s="63" t="s">
        <v>329</v>
      </c>
      <c r="AB71" s="63" t="s">
        <v>355</v>
      </c>
      <c r="AC71" s="63" t="s">
        <v>389</v>
      </c>
      <c r="AD71" s="61" t="s">
        <v>4</v>
      </c>
      <c r="AE71" s="61">
        <f t="shared" si="6"/>
        <v>140</v>
      </c>
      <c r="AF71" s="61">
        <f t="shared" si="7"/>
        <v>140</v>
      </c>
      <c r="AG71" s="74">
        <f t="shared" si="8"/>
        <v>1</v>
      </c>
      <c r="AH71" s="61" t="s">
        <v>14</v>
      </c>
    </row>
    <row r="72" s="59" customFormat="true" ht="31.5" customHeight="true" spans="1:34">
      <c r="A72" s="63">
        <v>70</v>
      </c>
      <c r="B72" s="63" t="s">
        <v>281</v>
      </c>
      <c r="C72" s="63" t="s">
        <v>17</v>
      </c>
      <c r="D72" s="63">
        <v>2022</v>
      </c>
      <c r="E72" s="63" t="s">
        <v>282</v>
      </c>
      <c r="F72" s="63" t="s">
        <v>76</v>
      </c>
      <c r="G72" s="63" t="s">
        <v>77</v>
      </c>
      <c r="H72" s="63">
        <v>20221108033</v>
      </c>
      <c r="I72" s="63" t="s">
        <v>78</v>
      </c>
      <c r="J72" s="63" t="s">
        <v>355</v>
      </c>
      <c r="K72" s="63" t="s">
        <v>355</v>
      </c>
      <c r="L72" s="63" t="s">
        <v>355</v>
      </c>
      <c r="M72" s="63" t="s">
        <v>355</v>
      </c>
      <c r="N72" s="63" t="s">
        <v>297</v>
      </c>
      <c r="O72" s="63">
        <v>1780</v>
      </c>
      <c r="P72" s="63"/>
      <c r="Q72" s="63"/>
      <c r="R72" s="63"/>
      <c r="S72" s="63">
        <v>1780</v>
      </c>
      <c r="T72" s="63">
        <v>320.07</v>
      </c>
      <c r="U72" s="63">
        <v>0</v>
      </c>
      <c r="V72" s="63">
        <v>0</v>
      </c>
      <c r="W72" s="63">
        <v>0</v>
      </c>
      <c r="X72" s="63">
        <v>0</v>
      </c>
      <c r="Y72" s="63">
        <v>0</v>
      </c>
      <c r="Z72" s="63">
        <v>0</v>
      </c>
      <c r="AA72" s="63" t="s">
        <v>355</v>
      </c>
      <c r="AB72" s="63" t="s">
        <v>355</v>
      </c>
      <c r="AC72" s="63" t="s">
        <v>485</v>
      </c>
      <c r="AD72" s="61" t="s">
        <v>5</v>
      </c>
      <c r="AE72" s="61">
        <f t="shared" si="6"/>
        <v>1780</v>
      </c>
      <c r="AF72" s="61">
        <f t="shared" si="7"/>
        <v>320.07</v>
      </c>
      <c r="AG72" s="74">
        <f t="shared" si="8"/>
        <v>0.179814606741573</v>
      </c>
      <c r="AH72" s="61" t="s">
        <v>13</v>
      </c>
    </row>
    <row r="73" s="59" customFormat="true" ht="31.5" customHeight="true" spans="1:34">
      <c r="A73" s="63">
        <v>71</v>
      </c>
      <c r="B73" s="63" t="s">
        <v>281</v>
      </c>
      <c r="C73" s="63" t="s">
        <v>18</v>
      </c>
      <c r="D73" s="63">
        <v>2022</v>
      </c>
      <c r="E73" s="63" t="s">
        <v>282</v>
      </c>
      <c r="F73" s="63" t="s">
        <v>76</v>
      </c>
      <c r="G73" s="63" t="s">
        <v>77</v>
      </c>
      <c r="H73" s="63">
        <v>20221108034</v>
      </c>
      <c r="I73" s="63" t="s">
        <v>86</v>
      </c>
      <c r="J73" s="63" t="s">
        <v>18</v>
      </c>
      <c r="K73" s="63" t="s">
        <v>355</v>
      </c>
      <c r="L73" s="63" t="s">
        <v>355</v>
      </c>
      <c r="M73" s="63" t="s">
        <v>358</v>
      </c>
      <c r="N73" s="63" t="s">
        <v>297</v>
      </c>
      <c r="O73" s="63">
        <v>444</v>
      </c>
      <c r="P73" s="63" t="s">
        <v>355</v>
      </c>
      <c r="Q73" s="63">
        <v>0</v>
      </c>
      <c r="R73" s="63">
        <v>0</v>
      </c>
      <c r="S73" s="63">
        <v>444</v>
      </c>
      <c r="T73" s="63">
        <v>0</v>
      </c>
      <c r="U73" s="63">
        <v>0</v>
      </c>
      <c r="V73" s="63">
        <v>0</v>
      </c>
      <c r="W73" s="63">
        <v>0</v>
      </c>
      <c r="X73" s="63">
        <v>0</v>
      </c>
      <c r="Y73" s="63">
        <v>0</v>
      </c>
      <c r="Z73" s="63">
        <v>0</v>
      </c>
      <c r="AA73" s="63" t="s">
        <v>355</v>
      </c>
      <c r="AB73" s="63" t="s">
        <v>355</v>
      </c>
      <c r="AC73" s="63" t="s">
        <v>485</v>
      </c>
      <c r="AD73" s="61" t="s">
        <v>5</v>
      </c>
      <c r="AE73" s="61">
        <f t="shared" si="6"/>
        <v>444</v>
      </c>
      <c r="AF73" s="61">
        <f t="shared" si="7"/>
        <v>0</v>
      </c>
      <c r="AG73" s="74">
        <f t="shared" si="8"/>
        <v>0</v>
      </c>
      <c r="AH73" s="61" t="s">
        <v>13</v>
      </c>
    </row>
    <row r="74" s="59" customFormat="true" ht="31.5" customHeight="true" spans="1:34">
      <c r="A74" s="63">
        <v>72</v>
      </c>
      <c r="B74" s="63" t="s">
        <v>281</v>
      </c>
      <c r="C74" s="63" t="s">
        <v>19</v>
      </c>
      <c r="D74" s="63">
        <v>2022</v>
      </c>
      <c r="E74" s="63" t="s">
        <v>282</v>
      </c>
      <c r="F74" s="63" t="s">
        <v>76</v>
      </c>
      <c r="G74" s="63" t="s">
        <v>77</v>
      </c>
      <c r="H74" s="63">
        <v>20221108035</v>
      </c>
      <c r="I74" s="63" t="s">
        <v>92</v>
      </c>
      <c r="J74" s="63" t="s">
        <v>355</v>
      </c>
      <c r="K74" s="63" t="s">
        <v>355</v>
      </c>
      <c r="L74" s="63" t="s">
        <v>355</v>
      </c>
      <c r="M74" s="63" t="s">
        <v>355</v>
      </c>
      <c r="N74" s="63" t="s">
        <v>297</v>
      </c>
      <c r="O74" s="63">
        <v>456</v>
      </c>
      <c r="P74" s="63"/>
      <c r="Q74" s="63"/>
      <c r="R74" s="63"/>
      <c r="S74" s="63">
        <v>456</v>
      </c>
      <c r="T74" s="63">
        <v>0</v>
      </c>
      <c r="U74" s="63">
        <v>0</v>
      </c>
      <c r="V74" s="63">
        <v>0</v>
      </c>
      <c r="W74" s="63">
        <v>0</v>
      </c>
      <c r="X74" s="63">
        <v>0</v>
      </c>
      <c r="Y74" s="63">
        <v>0</v>
      </c>
      <c r="Z74" s="63">
        <v>0</v>
      </c>
      <c r="AA74" s="63" t="s">
        <v>355</v>
      </c>
      <c r="AB74" s="63" t="s">
        <v>355</v>
      </c>
      <c r="AC74" s="63" t="s">
        <v>485</v>
      </c>
      <c r="AD74" s="61" t="s">
        <v>5</v>
      </c>
      <c r="AE74" s="61">
        <f t="shared" si="6"/>
        <v>456</v>
      </c>
      <c r="AF74" s="61">
        <f t="shared" si="7"/>
        <v>0</v>
      </c>
      <c r="AG74" s="74">
        <f t="shared" si="8"/>
        <v>0</v>
      </c>
      <c r="AH74" s="61" t="s">
        <v>13</v>
      </c>
    </row>
    <row r="75" s="59" customFormat="true" ht="31.5" customHeight="true" spans="1:34">
      <c r="A75" s="63">
        <v>73</v>
      </c>
      <c r="B75" s="63" t="s">
        <v>281</v>
      </c>
      <c r="C75" s="63" t="s">
        <v>22</v>
      </c>
      <c r="D75" s="63">
        <v>2022</v>
      </c>
      <c r="E75" s="63" t="s">
        <v>282</v>
      </c>
      <c r="F75" s="63" t="s">
        <v>76</v>
      </c>
      <c r="G75" s="63" t="s">
        <v>77</v>
      </c>
      <c r="H75" s="63">
        <v>20221108036</v>
      </c>
      <c r="I75" s="63" t="s">
        <v>100</v>
      </c>
      <c r="J75" s="63" t="s">
        <v>355</v>
      </c>
      <c r="K75" s="63" t="s">
        <v>355</v>
      </c>
      <c r="L75" s="63" t="s">
        <v>355</v>
      </c>
      <c r="M75" s="63" t="s">
        <v>355</v>
      </c>
      <c r="N75" s="63" t="s">
        <v>297</v>
      </c>
      <c r="O75" s="63">
        <v>454</v>
      </c>
      <c r="P75" s="63"/>
      <c r="Q75" s="63"/>
      <c r="R75" s="63"/>
      <c r="S75" s="63">
        <v>454</v>
      </c>
      <c r="T75" s="63">
        <v>226.66</v>
      </c>
      <c r="U75" s="63">
        <v>0</v>
      </c>
      <c r="V75" s="63">
        <v>0</v>
      </c>
      <c r="W75" s="63">
        <v>0</v>
      </c>
      <c r="X75" s="63">
        <v>0</v>
      </c>
      <c r="Y75" s="63">
        <v>0</v>
      </c>
      <c r="Z75" s="63">
        <v>0</v>
      </c>
      <c r="AA75" s="63" t="s">
        <v>355</v>
      </c>
      <c r="AB75" s="63" t="s">
        <v>355</v>
      </c>
      <c r="AC75" s="63" t="s">
        <v>485</v>
      </c>
      <c r="AD75" s="61" t="s">
        <v>5</v>
      </c>
      <c r="AE75" s="61">
        <f t="shared" si="6"/>
        <v>454</v>
      </c>
      <c r="AF75" s="61">
        <f t="shared" si="7"/>
        <v>226.66</v>
      </c>
      <c r="AG75" s="74">
        <f t="shared" si="8"/>
        <v>0.499251101321586</v>
      </c>
      <c r="AH75" s="61" t="s">
        <v>13</v>
      </c>
    </row>
    <row r="76" s="59" customFormat="true" ht="31.5" customHeight="true" spans="1:34">
      <c r="A76" s="63">
        <v>74</v>
      </c>
      <c r="B76" s="63" t="s">
        <v>281</v>
      </c>
      <c r="C76" s="63" t="s">
        <v>17</v>
      </c>
      <c r="D76" s="63">
        <v>2021</v>
      </c>
      <c r="E76" s="63" t="s">
        <v>282</v>
      </c>
      <c r="F76" s="63" t="s">
        <v>162</v>
      </c>
      <c r="G76" s="63" t="s">
        <v>163</v>
      </c>
      <c r="H76" s="63">
        <v>20210816012</v>
      </c>
      <c r="I76" s="63" t="s">
        <v>164</v>
      </c>
      <c r="J76" s="63" t="s">
        <v>355</v>
      </c>
      <c r="K76" s="63" t="s">
        <v>355</v>
      </c>
      <c r="L76" s="63" t="s">
        <v>355</v>
      </c>
      <c r="M76" s="63" t="s">
        <v>355</v>
      </c>
      <c r="N76" s="63" t="s">
        <v>337</v>
      </c>
      <c r="O76" s="63">
        <v>126</v>
      </c>
      <c r="P76" s="63" t="s">
        <v>355</v>
      </c>
      <c r="Q76" s="63">
        <v>0</v>
      </c>
      <c r="R76" s="63">
        <v>0</v>
      </c>
      <c r="S76" s="63">
        <v>126</v>
      </c>
      <c r="T76" s="63">
        <v>126</v>
      </c>
      <c r="U76" s="63">
        <v>0</v>
      </c>
      <c r="V76" s="63">
        <v>0</v>
      </c>
      <c r="W76" s="63">
        <v>0</v>
      </c>
      <c r="X76" s="63">
        <v>0</v>
      </c>
      <c r="Y76" s="63">
        <v>0</v>
      </c>
      <c r="Z76" s="63">
        <v>0</v>
      </c>
      <c r="AA76" s="63" t="s">
        <v>355</v>
      </c>
      <c r="AB76" s="63" t="s">
        <v>355</v>
      </c>
      <c r="AC76" s="63" t="s">
        <v>486</v>
      </c>
      <c r="AD76" s="61" t="s">
        <v>4</v>
      </c>
      <c r="AE76" s="61">
        <f t="shared" si="6"/>
        <v>126</v>
      </c>
      <c r="AF76" s="61">
        <f t="shared" si="7"/>
        <v>126</v>
      </c>
      <c r="AG76" s="74">
        <f t="shared" si="8"/>
        <v>1</v>
      </c>
      <c r="AH76" s="61" t="s">
        <v>14</v>
      </c>
    </row>
    <row r="77" s="59" customFormat="true" ht="31.5" customHeight="true" spans="1:34">
      <c r="A77" s="63">
        <v>75</v>
      </c>
      <c r="B77" s="63" t="s">
        <v>281</v>
      </c>
      <c r="C77" s="63" t="s">
        <v>17</v>
      </c>
      <c r="D77" s="63">
        <v>2021</v>
      </c>
      <c r="E77" s="63" t="s">
        <v>282</v>
      </c>
      <c r="F77" s="63" t="s">
        <v>162</v>
      </c>
      <c r="G77" s="63" t="s">
        <v>163</v>
      </c>
      <c r="H77" s="63">
        <v>20210817020</v>
      </c>
      <c r="I77" s="63" t="s">
        <v>165</v>
      </c>
      <c r="J77" s="63" t="s">
        <v>355</v>
      </c>
      <c r="K77" s="63" t="s">
        <v>355</v>
      </c>
      <c r="L77" s="63" t="s">
        <v>355</v>
      </c>
      <c r="M77" s="63" t="s">
        <v>355</v>
      </c>
      <c r="N77" s="63" t="s">
        <v>337</v>
      </c>
      <c r="O77" s="63">
        <v>310</v>
      </c>
      <c r="P77" s="63" t="s">
        <v>355</v>
      </c>
      <c r="Q77" s="63">
        <v>0</v>
      </c>
      <c r="R77" s="63">
        <v>0</v>
      </c>
      <c r="S77" s="63">
        <v>310</v>
      </c>
      <c r="T77" s="63">
        <v>310</v>
      </c>
      <c r="U77" s="63">
        <v>0</v>
      </c>
      <c r="V77" s="63">
        <v>0</v>
      </c>
      <c r="W77" s="63">
        <v>0</v>
      </c>
      <c r="X77" s="63">
        <v>0</v>
      </c>
      <c r="Y77" s="63">
        <v>0</v>
      </c>
      <c r="Z77" s="63">
        <v>0</v>
      </c>
      <c r="AA77" s="63" t="s">
        <v>355</v>
      </c>
      <c r="AB77" s="63" t="s">
        <v>355</v>
      </c>
      <c r="AC77" s="63" t="s">
        <v>486</v>
      </c>
      <c r="AD77" s="61" t="s">
        <v>4</v>
      </c>
      <c r="AE77" s="61">
        <f t="shared" si="6"/>
        <v>310</v>
      </c>
      <c r="AF77" s="61">
        <f t="shared" si="7"/>
        <v>310</v>
      </c>
      <c r="AG77" s="74">
        <f t="shared" si="8"/>
        <v>1</v>
      </c>
      <c r="AH77" s="61" t="s">
        <v>14</v>
      </c>
    </row>
    <row r="78" s="59" customFormat="true" ht="31.5" customHeight="true" spans="1:34">
      <c r="A78" s="63">
        <v>76</v>
      </c>
      <c r="B78" s="63" t="s">
        <v>281</v>
      </c>
      <c r="C78" s="63" t="s">
        <v>18</v>
      </c>
      <c r="D78" s="63">
        <v>2021</v>
      </c>
      <c r="E78" s="63" t="s">
        <v>282</v>
      </c>
      <c r="F78" s="63" t="s">
        <v>162</v>
      </c>
      <c r="G78" s="63" t="s">
        <v>163</v>
      </c>
      <c r="H78" s="63">
        <v>20210817021</v>
      </c>
      <c r="I78" s="63" t="s">
        <v>192</v>
      </c>
      <c r="J78" s="63" t="s">
        <v>355</v>
      </c>
      <c r="K78" s="63" t="s">
        <v>355</v>
      </c>
      <c r="L78" s="63" t="s">
        <v>355</v>
      </c>
      <c r="M78" s="63" t="s">
        <v>355</v>
      </c>
      <c r="N78" s="63" t="s">
        <v>337</v>
      </c>
      <c r="O78" s="63">
        <v>287</v>
      </c>
      <c r="P78" s="63" t="s">
        <v>355</v>
      </c>
      <c r="Q78" s="63">
        <v>0</v>
      </c>
      <c r="R78" s="63">
        <v>0</v>
      </c>
      <c r="S78" s="63">
        <v>287</v>
      </c>
      <c r="T78" s="63">
        <v>287</v>
      </c>
      <c r="U78" s="63">
        <v>0</v>
      </c>
      <c r="V78" s="63">
        <v>0</v>
      </c>
      <c r="W78" s="63">
        <v>0</v>
      </c>
      <c r="X78" s="63">
        <v>0</v>
      </c>
      <c r="Y78" s="63">
        <v>0</v>
      </c>
      <c r="Z78" s="63">
        <v>0</v>
      </c>
      <c r="AA78" s="63" t="s">
        <v>355</v>
      </c>
      <c r="AB78" s="63" t="s">
        <v>355</v>
      </c>
      <c r="AC78" s="63" t="s">
        <v>486</v>
      </c>
      <c r="AD78" s="61" t="s">
        <v>4</v>
      </c>
      <c r="AE78" s="61">
        <f t="shared" si="6"/>
        <v>287</v>
      </c>
      <c r="AF78" s="61">
        <f t="shared" si="7"/>
        <v>287</v>
      </c>
      <c r="AG78" s="74">
        <f t="shared" si="8"/>
        <v>1</v>
      </c>
      <c r="AH78" s="61" t="s">
        <v>14</v>
      </c>
    </row>
    <row r="79" s="59" customFormat="true" ht="31.5" customHeight="true" spans="1:34">
      <c r="A79" s="63">
        <v>77</v>
      </c>
      <c r="B79" s="63" t="s">
        <v>281</v>
      </c>
      <c r="C79" s="63" t="s">
        <v>19</v>
      </c>
      <c r="D79" s="63">
        <v>2021</v>
      </c>
      <c r="E79" s="63" t="s">
        <v>282</v>
      </c>
      <c r="F79" s="63" t="s">
        <v>162</v>
      </c>
      <c r="G79" s="63" t="s">
        <v>163</v>
      </c>
      <c r="H79" s="63">
        <v>20210817022</v>
      </c>
      <c r="I79" s="63" t="s">
        <v>199</v>
      </c>
      <c r="J79" s="63" t="s">
        <v>355</v>
      </c>
      <c r="K79" s="63" t="s">
        <v>355</v>
      </c>
      <c r="L79" s="63" t="s">
        <v>355</v>
      </c>
      <c r="M79" s="63" t="s">
        <v>355</v>
      </c>
      <c r="N79" s="63" t="s">
        <v>297</v>
      </c>
      <c r="O79" s="63">
        <v>293</v>
      </c>
      <c r="P79" s="63"/>
      <c r="Q79" s="63"/>
      <c r="R79" s="63"/>
      <c r="S79" s="63">
        <v>293</v>
      </c>
      <c r="T79" s="63">
        <v>0</v>
      </c>
      <c r="U79" s="63">
        <v>0</v>
      </c>
      <c r="V79" s="63">
        <v>0</v>
      </c>
      <c r="W79" s="63">
        <v>0</v>
      </c>
      <c r="X79" s="63">
        <v>0</v>
      </c>
      <c r="Y79" s="63">
        <v>0</v>
      </c>
      <c r="Z79" s="63">
        <v>0</v>
      </c>
      <c r="AA79" s="63" t="s">
        <v>355</v>
      </c>
      <c r="AB79" s="63" t="s">
        <v>355</v>
      </c>
      <c r="AC79" s="63" t="s">
        <v>486</v>
      </c>
      <c r="AD79" s="61" t="s">
        <v>4</v>
      </c>
      <c r="AE79" s="61">
        <f t="shared" si="6"/>
        <v>293</v>
      </c>
      <c r="AF79" s="61">
        <f t="shared" si="7"/>
        <v>0</v>
      </c>
      <c r="AG79" s="74">
        <f t="shared" si="8"/>
        <v>0</v>
      </c>
      <c r="AH79" s="61" t="s">
        <v>13</v>
      </c>
    </row>
    <row r="80" s="59" customFormat="true" ht="31.5" customHeight="true" spans="1:34">
      <c r="A80" s="63">
        <v>78</v>
      </c>
      <c r="B80" s="63" t="s">
        <v>281</v>
      </c>
      <c r="C80" s="63" t="s">
        <v>22</v>
      </c>
      <c r="D80" s="63">
        <v>2021</v>
      </c>
      <c r="E80" s="63" t="s">
        <v>282</v>
      </c>
      <c r="F80" s="63" t="s">
        <v>162</v>
      </c>
      <c r="G80" s="63" t="s">
        <v>163</v>
      </c>
      <c r="H80" s="63">
        <v>20210817024</v>
      </c>
      <c r="I80" s="63" t="s">
        <v>235</v>
      </c>
      <c r="J80" s="63" t="s">
        <v>355</v>
      </c>
      <c r="K80" s="63" t="s">
        <v>355</v>
      </c>
      <c r="L80" s="63" t="s">
        <v>355</v>
      </c>
      <c r="M80" s="63" t="s">
        <v>355</v>
      </c>
      <c r="N80" s="63" t="s">
        <v>297</v>
      </c>
      <c r="O80" s="63">
        <v>417</v>
      </c>
      <c r="P80" s="63"/>
      <c r="Q80" s="63"/>
      <c r="R80" s="63"/>
      <c r="S80" s="63">
        <v>417</v>
      </c>
      <c r="T80" s="63">
        <v>408.89</v>
      </c>
      <c r="U80" s="63">
        <v>0</v>
      </c>
      <c r="V80" s="63">
        <v>0</v>
      </c>
      <c r="W80" s="63">
        <v>0</v>
      </c>
      <c r="X80" s="63">
        <v>0</v>
      </c>
      <c r="Y80" s="63">
        <v>0</v>
      </c>
      <c r="Z80" s="63">
        <v>0</v>
      </c>
      <c r="AA80" s="63" t="s">
        <v>355</v>
      </c>
      <c r="AB80" s="63" t="s">
        <v>355</v>
      </c>
      <c r="AC80" s="63" t="s">
        <v>486</v>
      </c>
      <c r="AD80" s="61" t="s">
        <v>4</v>
      </c>
      <c r="AE80" s="61">
        <f t="shared" si="6"/>
        <v>417</v>
      </c>
      <c r="AF80" s="61">
        <f t="shared" si="7"/>
        <v>408.89</v>
      </c>
      <c r="AG80" s="74">
        <f t="shared" si="8"/>
        <v>0.980551558752998</v>
      </c>
      <c r="AH80" s="61" t="s">
        <v>13</v>
      </c>
    </row>
    <row r="81" s="59" customFormat="true" ht="31.5" customHeight="true" spans="1:34">
      <c r="A81" s="63">
        <v>79</v>
      </c>
      <c r="B81" s="63" t="s">
        <v>281</v>
      </c>
      <c r="C81" s="63" t="s">
        <v>21</v>
      </c>
      <c r="D81" s="63">
        <v>2021</v>
      </c>
      <c r="E81" s="63" t="s">
        <v>282</v>
      </c>
      <c r="F81" s="63" t="s">
        <v>162</v>
      </c>
      <c r="G81" s="63" t="s">
        <v>163</v>
      </c>
      <c r="H81" s="63">
        <v>20210817023</v>
      </c>
      <c r="I81" s="63" t="s">
        <v>222</v>
      </c>
      <c r="J81" s="63" t="s">
        <v>355</v>
      </c>
      <c r="K81" s="63" t="s">
        <v>355</v>
      </c>
      <c r="L81" s="63" t="s">
        <v>355</v>
      </c>
      <c r="M81" s="63" t="s">
        <v>355</v>
      </c>
      <c r="N81" s="63" t="s">
        <v>288</v>
      </c>
      <c r="O81" s="63">
        <v>294</v>
      </c>
      <c r="P81" s="63" t="s">
        <v>355</v>
      </c>
      <c r="Q81" s="63">
        <v>0</v>
      </c>
      <c r="R81" s="63">
        <v>0</v>
      </c>
      <c r="S81" s="63">
        <v>294</v>
      </c>
      <c r="T81" s="63">
        <v>294</v>
      </c>
      <c r="U81" s="63">
        <v>0</v>
      </c>
      <c r="V81" s="63">
        <v>0</v>
      </c>
      <c r="W81" s="63">
        <v>0</v>
      </c>
      <c r="X81" s="63">
        <v>0</v>
      </c>
      <c r="Y81" s="63">
        <v>0</v>
      </c>
      <c r="Z81" s="63">
        <v>0</v>
      </c>
      <c r="AA81" s="63" t="s">
        <v>355</v>
      </c>
      <c r="AB81" s="63" t="s">
        <v>355</v>
      </c>
      <c r="AC81" s="63" t="s">
        <v>486</v>
      </c>
      <c r="AD81" s="61" t="s">
        <v>4</v>
      </c>
      <c r="AE81" s="61">
        <f t="shared" si="6"/>
        <v>294</v>
      </c>
      <c r="AF81" s="61">
        <f t="shared" si="7"/>
        <v>294</v>
      </c>
      <c r="AG81" s="74">
        <f t="shared" si="8"/>
        <v>1</v>
      </c>
      <c r="AH81" s="61" t="s">
        <v>14</v>
      </c>
    </row>
    <row r="82" s="59" customFormat="true" ht="31.5" customHeight="true" spans="1:34">
      <c r="A82" s="63">
        <v>80</v>
      </c>
      <c r="B82" s="63" t="s">
        <v>281</v>
      </c>
      <c r="C82" s="63" t="s">
        <v>23</v>
      </c>
      <c r="D82" s="63">
        <v>2021</v>
      </c>
      <c r="E82" s="63" t="s">
        <v>282</v>
      </c>
      <c r="F82" s="63" t="s">
        <v>162</v>
      </c>
      <c r="G82" s="63" t="s">
        <v>163</v>
      </c>
      <c r="H82" s="63">
        <v>20210817025</v>
      </c>
      <c r="I82" s="63" t="s">
        <v>248</v>
      </c>
      <c r="J82" s="63" t="s">
        <v>359</v>
      </c>
      <c r="K82" s="63" t="s">
        <v>355</v>
      </c>
      <c r="L82" s="63" t="s">
        <v>355</v>
      </c>
      <c r="M82" s="63" t="s">
        <v>355</v>
      </c>
      <c r="N82" s="63" t="s">
        <v>337</v>
      </c>
      <c r="O82" s="63">
        <v>147</v>
      </c>
      <c r="P82" s="63" t="s">
        <v>355</v>
      </c>
      <c r="Q82" s="63">
        <v>0</v>
      </c>
      <c r="R82" s="63">
        <v>0</v>
      </c>
      <c r="S82" s="63">
        <v>147</v>
      </c>
      <c r="T82" s="63">
        <v>147</v>
      </c>
      <c r="U82" s="63">
        <v>0</v>
      </c>
      <c r="V82" s="63">
        <v>0</v>
      </c>
      <c r="W82" s="63">
        <v>0</v>
      </c>
      <c r="X82" s="63">
        <v>0</v>
      </c>
      <c r="Y82" s="63">
        <v>0</v>
      </c>
      <c r="Z82" s="63">
        <v>0</v>
      </c>
      <c r="AA82" s="63" t="s">
        <v>355</v>
      </c>
      <c r="AB82" s="63" t="s">
        <v>355</v>
      </c>
      <c r="AC82" s="63" t="s">
        <v>486</v>
      </c>
      <c r="AD82" s="61" t="s">
        <v>4</v>
      </c>
      <c r="AE82" s="61">
        <f t="shared" si="6"/>
        <v>147</v>
      </c>
      <c r="AF82" s="61">
        <f t="shared" si="7"/>
        <v>147</v>
      </c>
      <c r="AG82" s="74">
        <f t="shared" si="8"/>
        <v>1</v>
      </c>
      <c r="AH82" s="61" t="s">
        <v>14</v>
      </c>
    </row>
    <row r="83" s="59" customFormat="true" ht="31.5" customHeight="true" spans="1:34">
      <c r="A83" s="63">
        <v>81</v>
      </c>
      <c r="B83" s="63" t="s">
        <v>281</v>
      </c>
      <c r="C83" s="63" t="s">
        <v>22</v>
      </c>
      <c r="D83" s="63">
        <v>2020</v>
      </c>
      <c r="E83" s="63" t="s">
        <v>282</v>
      </c>
      <c r="F83" s="63" t="s">
        <v>207</v>
      </c>
      <c r="G83" s="63" t="s">
        <v>208</v>
      </c>
      <c r="H83" s="63">
        <v>20200825021</v>
      </c>
      <c r="I83" s="63" t="s">
        <v>232</v>
      </c>
      <c r="J83" s="63" t="s">
        <v>355</v>
      </c>
      <c r="K83" s="63" t="s">
        <v>355</v>
      </c>
      <c r="L83" s="63" t="s">
        <v>355</v>
      </c>
      <c r="M83" s="63" t="s">
        <v>355</v>
      </c>
      <c r="N83" s="63" t="s">
        <v>337</v>
      </c>
      <c r="O83" s="63">
        <v>160</v>
      </c>
      <c r="P83" s="63" t="s">
        <v>355</v>
      </c>
      <c r="Q83" s="63">
        <v>0</v>
      </c>
      <c r="R83" s="63">
        <v>0</v>
      </c>
      <c r="S83" s="63">
        <v>160</v>
      </c>
      <c r="T83" s="63">
        <v>160</v>
      </c>
      <c r="U83" s="63">
        <v>0</v>
      </c>
      <c r="V83" s="63">
        <v>0</v>
      </c>
      <c r="W83" s="63">
        <v>0</v>
      </c>
      <c r="X83" s="63">
        <v>0</v>
      </c>
      <c r="Y83" s="63">
        <v>0</v>
      </c>
      <c r="Z83" s="63">
        <v>0</v>
      </c>
      <c r="AA83" s="63" t="s">
        <v>355</v>
      </c>
      <c r="AB83" s="63" t="s">
        <v>355</v>
      </c>
      <c r="AC83" s="63" t="s">
        <v>486</v>
      </c>
      <c r="AD83" s="61" t="s">
        <v>4</v>
      </c>
      <c r="AE83" s="61">
        <f t="shared" si="6"/>
        <v>160</v>
      </c>
      <c r="AF83" s="61">
        <f t="shared" si="7"/>
        <v>160</v>
      </c>
      <c r="AG83" s="74">
        <f t="shared" si="8"/>
        <v>1</v>
      </c>
      <c r="AH83" s="61" t="s">
        <v>14</v>
      </c>
    </row>
    <row r="84" s="59" customFormat="true" ht="31.5" customHeight="true" spans="1:34">
      <c r="A84" s="63">
        <v>82</v>
      </c>
      <c r="B84" s="63" t="s">
        <v>281</v>
      </c>
      <c r="C84" s="63" t="s">
        <v>20</v>
      </c>
      <c r="D84" s="63">
        <v>2020</v>
      </c>
      <c r="E84" s="63" t="s">
        <v>282</v>
      </c>
      <c r="F84" s="63" t="s">
        <v>207</v>
      </c>
      <c r="G84" s="63" t="s">
        <v>208</v>
      </c>
      <c r="H84" s="63">
        <v>20200825020</v>
      </c>
      <c r="I84" s="63" t="s">
        <v>209</v>
      </c>
      <c r="J84" s="63" t="s">
        <v>355</v>
      </c>
      <c r="K84" s="63" t="s">
        <v>355</v>
      </c>
      <c r="L84" s="63" t="s">
        <v>355</v>
      </c>
      <c r="M84" s="63" t="s">
        <v>355</v>
      </c>
      <c r="N84" s="63" t="s">
        <v>337</v>
      </c>
      <c r="O84" s="63">
        <v>100</v>
      </c>
      <c r="P84" s="63" t="s">
        <v>355</v>
      </c>
      <c r="Q84" s="63">
        <v>0</v>
      </c>
      <c r="R84" s="63">
        <v>0</v>
      </c>
      <c r="S84" s="63">
        <v>100</v>
      </c>
      <c r="T84" s="63">
        <v>100</v>
      </c>
      <c r="U84" s="63">
        <v>0</v>
      </c>
      <c r="V84" s="63">
        <v>0</v>
      </c>
      <c r="W84" s="63">
        <v>0</v>
      </c>
      <c r="X84" s="63">
        <v>0</v>
      </c>
      <c r="Y84" s="63">
        <v>0</v>
      </c>
      <c r="Z84" s="63">
        <v>0</v>
      </c>
      <c r="AA84" s="63" t="s">
        <v>355</v>
      </c>
      <c r="AB84" s="63" t="s">
        <v>355</v>
      </c>
      <c r="AC84" s="63" t="s">
        <v>486</v>
      </c>
      <c r="AD84" s="61" t="s">
        <v>4</v>
      </c>
      <c r="AE84" s="61">
        <f t="shared" si="6"/>
        <v>100</v>
      </c>
      <c r="AF84" s="61">
        <f t="shared" si="7"/>
        <v>100</v>
      </c>
      <c r="AG84" s="74">
        <f t="shared" si="8"/>
        <v>1</v>
      </c>
      <c r="AH84" s="61" t="s">
        <v>14</v>
      </c>
    </row>
    <row r="85" s="59" customFormat="true" ht="31.5" customHeight="true" spans="1:34">
      <c r="A85" s="63">
        <v>83</v>
      </c>
      <c r="B85" s="63" t="s">
        <v>281</v>
      </c>
      <c r="C85" s="63" t="s">
        <v>23</v>
      </c>
      <c r="D85" s="63">
        <v>2020</v>
      </c>
      <c r="E85" s="63" t="s">
        <v>282</v>
      </c>
      <c r="F85" s="63" t="s">
        <v>207</v>
      </c>
      <c r="G85" s="63" t="s">
        <v>208</v>
      </c>
      <c r="H85" s="63">
        <v>20200825022</v>
      </c>
      <c r="I85" s="63" t="s">
        <v>244</v>
      </c>
      <c r="J85" s="63" t="s">
        <v>355</v>
      </c>
      <c r="K85" s="63" t="s">
        <v>355</v>
      </c>
      <c r="L85" s="63" t="s">
        <v>355</v>
      </c>
      <c r="M85" s="63" t="s">
        <v>355</v>
      </c>
      <c r="N85" s="63" t="s">
        <v>288</v>
      </c>
      <c r="O85" s="63">
        <v>151</v>
      </c>
      <c r="P85" s="63" t="s">
        <v>355</v>
      </c>
      <c r="Q85" s="63">
        <v>0</v>
      </c>
      <c r="R85" s="63">
        <v>0</v>
      </c>
      <c r="S85" s="63">
        <v>151</v>
      </c>
      <c r="T85" s="63">
        <v>151</v>
      </c>
      <c r="U85" s="63">
        <v>0</v>
      </c>
      <c r="V85" s="63">
        <v>0</v>
      </c>
      <c r="W85" s="63">
        <v>0</v>
      </c>
      <c r="X85" s="63">
        <v>0</v>
      </c>
      <c r="Y85" s="63">
        <v>0</v>
      </c>
      <c r="Z85" s="63">
        <v>0</v>
      </c>
      <c r="AA85" s="63" t="s">
        <v>355</v>
      </c>
      <c r="AB85" s="63" t="s">
        <v>355</v>
      </c>
      <c r="AC85" s="63" t="s">
        <v>486</v>
      </c>
      <c r="AD85" s="61" t="s">
        <v>4</v>
      </c>
      <c r="AE85" s="61">
        <f t="shared" si="6"/>
        <v>151</v>
      </c>
      <c r="AF85" s="61">
        <f t="shared" si="7"/>
        <v>151</v>
      </c>
      <c r="AG85" s="74">
        <f t="shared" si="8"/>
        <v>1</v>
      </c>
      <c r="AH85" s="61" t="s">
        <v>14</v>
      </c>
    </row>
    <row r="86" s="59" customFormat="true" ht="31.5" customHeight="true" spans="1:34">
      <c r="A86" s="63">
        <v>84</v>
      </c>
      <c r="B86" s="63" t="s">
        <v>281</v>
      </c>
      <c r="C86" s="63" t="s">
        <v>17</v>
      </c>
      <c r="D86" s="63">
        <v>2020</v>
      </c>
      <c r="E86" s="63" t="s">
        <v>282</v>
      </c>
      <c r="F86" s="63" t="s">
        <v>150</v>
      </c>
      <c r="G86" s="63" t="s">
        <v>151</v>
      </c>
      <c r="H86" s="63">
        <v>20200511012</v>
      </c>
      <c r="I86" s="63" t="s">
        <v>152</v>
      </c>
      <c r="J86" s="63" t="s">
        <v>355</v>
      </c>
      <c r="K86" s="63" t="s">
        <v>355</v>
      </c>
      <c r="L86" s="63" t="s">
        <v>355</v>
      </c>
      <c r="M86" s="63" t="s">
        <v>355</v>
      </c>
      <c r="N86" s="63" t="s">
        <v>337</v>
      </c>
      <c r="O86" s="63">
        <v>260</v>
      </c>
      <c r="P86" s="63" t="s">
        <v>355</v>
      </c>
      <c r="Q86" s="63">
        <v>0</v>
      </c>
      <c r="R86" s="63">
        <v>0</v>
      </c>
      <c r="S86" s="63">
        <v>260</v>
      </c>
      <c r="T86" s="63">
        <v>260</v>
      </c>
      <c r="U86" s="63">
        <v>0</v>
      </c>
      <c r="V86" s="63">
        <v>0</v>
      </c>
      <c r="W86" s="63">
        <v>0</v>
      </c>
      <c r="X86" s="63">
        <v>0</v>
      </c>
      <c r="Y86" s="63">
        <v>0</v>
      </c>
      <c r="Z86" s="63">
        <v>0</v>
      </c>
      <c r="AA86" s="63" t="s">
        <v>355</v>
      </c>
      <c r="AB86" s="63" t="s">
        <v>355</v>
      </c>
      <c r="AC86" s="63" t="s">
        <v>486</v>
      </c>
      <c r="AD86" s="61" t="s">
        <v>4</v>
      </c>
      <c r="AE86" s="61">
        <f t="shared" si="6"/>
        <v>260</v>
      </c>
      <c r="AF86" s="61">
        <f t="shared" si="7"/>
        <v>260</v>
      </c>
      <c r="AG86" s="74">
        <f t="shared" si="8"/>
        <v>1</v>
      </c>
      <c r="AH86" s="61" t="s">
        <v>14</v>
      </c>
    </row>
    <row r="87" s="59" customFormat="true" ht="31.5" customHeight="true" spans="1:34">
      <c r="A87" s="63">
        <v>85</v>
      </c>
      <c r="B87" s="63" t="s">
        <v>281</v>
      </c>
      <c r="C87" s="63" t="s">
        <v>17</v>
      </c>
      <c r="D87" s="63">
        <v>2019</v>
      </c>
      <c r="E87" s="63" t="s">
        <v>282</v>
      </c>
      <c r="F87" s="63" t="s">
        <v>128</v>
      </c>
      <c r="G87" s="63" t="s">
        <v>129</v>
      </c>
      <c r="H87" s="63">
        <v>20190921004</v>
      </c>
      <c r="I87" s="63" t="s">
        <v>130</v>
      </c>
      <c r="J87" s="63" t="s">
        <v>355</v>
      </c>
      <c r="K87" s="63" t="s">
        <v>355</v>
      </c>
      <c r="L87" s="63" t="s">
        <v>355</v>
      </c>
      <c r="M87" s="63" t="s">
        <v>355</v>
      </c>
      <c r="N87" s="63" t="s">
        <v>337</v>
      </c>
      <c r="O87" s="63">
        <v>205</v>
      </c>
      <c r="P87" s="63" t="s">
        <v>355</v>
      </c>
      <c r="Q87" s="63">
        <v>0</v>
      </c>
      <c r="R87" s="63">
        <v>0</v>
      </c>
      <c r="S87" s="63">
        <v>205</v>
      </c>
      <c r="T87" s="63">
        <v>205</v>
      </c>
      <c r="U87" s="63">
        <v>0</v>
      </c>
      <c r="V87" s="63">
        <v>0</v>
      </c>
      <c r="W87" s="63">
        <v>0</v>
      </c>
      <c r="X87" s="63">
        <v>0</v>
      </c>
      <c r="Y87" s="63">
        <v>0</v>
      </c>
      <c r="Z87" s="63">
        <v>0</v>
      </c>
      <c r="AA87" s="63" t="s">
        <v>355</v>
      </c>
      <c r="AB87" s="63" t="s">
        <v>355</v>
      </c>
      <c r="AC87" s="63" t="s">
        <v>486</v>
      </c>
      <c r="AD87" s="61" t="s">
        <v>4</v>
      </c>
      <c r="AE87" s="61">
        <f t="shared" si="6"/>
        <v>205</v>
      </c>
      <c r="AF87" s="61">
        <f t="shared" si="7"/>
        <v>205</v>
      </c>
      <c r="AG87" s="74">
        <f t="shared" si="8"/>
        <v>1</v>
      </c>
      <c r="AH87" s="61" t="s">
        <v>14</v>
      </c>
    </row>
    <row r="88" s="59" customFormat="true" ht="31.5" customHeight="true" spans="1:34">
      <c r="A88" s="63">
        <v>86</v>
      </c>
      <c r="B88" s="63" t="s">
        <v>281</v>
      </c>
      <c r="C88" s="63" t="s">
        <v>18</v>
      </c>
      <c r="D88" s="63">
        <v>2019</v>
      </c>
      <c r="E88" s="63" t="s">
        <v>282</v>
      </c>
      <c r="F88" s="63" t="s">
        <v>128</v>
      </c>
      <c r="G88" s="63" t="s">
        <v>129</v>
      </c>
      <c r="H88" s="63">
        <v>20190921029</v>
      </c>
      <c r="I88" s="63" t="s">
        <v>173</v>
      </c>
      <c r="J88" s="63" t="s">
        <v>355</v>
      </c>
      <c r="K88" s="63" t="s">
        <v>355</v>
      </c>
      <c r="L88" s="63" t="s">
        <v>355</v>
      </c>
      <c r="M88" s="63" t="s">
        <v>355</v>
      </c>
      <c r="N88" s="63" t="s">
        <v>337</v>
      </c>
      <c r="O88" s="63">
        <v>157</v>
      </c>
      <c r="P88" s="63" t="s">
        <v>355</v>
      </c>
      <c r="Q88" s="63">
        <v>0</v>
      </c>
      <c r="R88" s="63">
        <v>0</v>
      </c>
      <c r="S88" s="63">
        <v>157</v>
      </c>
      <c r="T88" s="63">
        <v>157</v>
      </c>
      <c r="U88" s="63">
        <v>0</v>
      </c>
      <c r="V88" s="63">
        <v>0</v>
      </c>
      <c r="W88" s="63">
        <v>0</v>
      </c>
      <c r="X88" s="63">
        <v>0</v>
      </c>
      <c r="Y88" s="63">
        <v>0</v>
      </c>
      <c r="Z88" s="63">
        <v>0</v>
      </c>
      <c r="AA88" s="63" t="s">
        <v>355</v>
      </c>
      <c r="AB88" s="63" t="s">
        <v>355</v>
      </c>
      <c r="AC88" s="63" t="s">
        <v>486</v>
      </c>
      <c r="AD88" s="61" t="s">
        <v>4</v>
      </c>
      <c r="AE88" s="61">
        <f t="shared" si="6"/>
        <v>157</v>
      </c>
      <c r="AF88" s="61">
        <f t="shared" si="7"/>
        <v>157</v>
      </c>
      <c r="AG88" s="74">
        <f t="shared" si="8"/>
        <v>1</v>
      </c>
      <c r="AH88" s="61" t="s">
        <v>14</v>
      </c>
    </row>
    <row r="89" s="59" customFormat="true" ht="31.5" customHeight="true" spans="1:34">
      <c r="A89" s="63">
        <v>87</v>
      </c>
      <c r="B89" s="63" t="s">
        <v>281</v>
      </c>
      <c r="C89" s="63" t="s">
        <v>22</v>
      </c>
      <c r="D89" s="63">
        <v>2019</v>
      </c>
      <c r="E89" s="63" t="s">
        <v>282</v>
      </c>
      <c r="F89" s="63" t="s">
        <v>128</v>
      </c>
      <c r="G89" s="63" t="s">
        <v>129</v>
      </c>
      <c r="H89" s="63">
        <v>20190921015</v>
      </c>
      <c r="I89" s="63" t="s">
        <v>230</v>
      </c>
      <c r="J89" s="63" t="s">
        <v>355</v>
      </c>
      <c r="K89" s="63" t="s">
        <v>355</v>
      </c>
      <c r="L89" s="63" t="s">
        <v>355</v>
      </c>
      <c r="M89" s="63" t="s">
        <v>355</v>
      </c>
      <c r="N89" s="63" t="s">
        <v>337</v>
      </c>
      <c r="O89" s="63">
        <v>165</v>
      </c>
      <c r="P89" s="63" t="s">
        <v>355</v>
      </c>
      <c r="Q89" s="63">
        <v>0</v>
      </c>
      <c r="R89" s="63">
        <v>0</v>
      </c>
      <c r="S89" s="63">
        <v>165</v>
      </c>
      <c r="T89" s="63">
        <v>165</v>
      </c>
      <c r="U89" s="63">
        <v>0</v>
      </c>
      <c r="V89" s="63">
        <v>0</v>
      </c>
      <c r="W89" s="63">
        <v>0</v>
      </c>
      <c r="X89" s="63">
        <v>0</v>
      </c>
      <c r="Y89" s="63">
        <v>0</v>
      </c>
      <c r="Z89" s="63">
        <v>0</v>
      </c>
      <c r="AA89" s="63" t="s">
        <v>355</v>
      </c>
      <c r="AB89" s="63" t="s">
        <v>355</v>
      </c>
      <c r="AC89" s="63" t="s">
        <v>486</v>
      </c>
      <c r="AD89" s="61" t="s">
        <v>4</v>
      </c>
      <c r="AE89" s="61">
        <f t="shared" si="6"/>
        <v>165</v>
      </c>
      <c r="AF89" s="61">
        <f t="shared" si="7"/>
        <v>165</v>
      </c>
      <c r="AG89" s="74">
        <f t="shared" si="8"/>
        <v>1</v>
      </c>
      <c r="AH89" s="61" t="s">
        <v>14</v>
      </c>
    </row>
    <row r="90" s="59" customFormat="true" ht="31.5" customHeight="true" spans="1:34">
      <c r="A90" s="63">
        <v>88</v>
      </c>
      <c r="B90" s="63" t="s">
        <v>281</v>
      </c>
      <c r="C90" s="63" t="s">
        <v>20</v>
      </c>
      <c r="D90" s="63">
        <v>2019</v>
      </c>
      <c r="E90" s="63" t="s">
        <v>282</v>
      </c>
      <c r="F90" s="63" t="s">
        <v>128</v>
      </c>
      <c r="G90" s="63" t="s">
        <v>129</v>
      </c>
      <c r="H90" s="63">
        <v>20190921002</v>
      </c>
      <c r="I90" s="63" t="s">
        <v>202</v>
      </c>
      <c r="J90" s="63" t="s">
        <v>355</v>
      </c>
      <c r="K90" s="63" t="s">
        <v>355</v>
      </c>
      <c r="L90" s="63" t="s">
        <v>355</v>
      </c>
      <c r="M90" s="63" t="s">
        <v>355</v>
      </c>
      <c r="N90" s="63" t="s">
        <v>337</v>
      </c>
      <c r="O90" s="63">
        <v>173</v>
      </c>
      <c r="P90" s="63" t="s">
        <v>355</v>
      </c>
      <c r="Q90" s="63">
        <v>0</v>
      </c>
      <c r="R90" s="63">
        <v>0</v>
      </c>
      <c r="S90" s="63">
        <v>173</v>
      </c>
      <c r="T90" s="63">
        <v>173</v>
      </c>
      <c r="U90" s="63">
        <v>0</v>
      </c>
      <c r="V90" s="63">
        <v>0</v>
      </c>
      <c r="W90" s="63">
        <v>0</v>
      </c>
      <c r="X90" s="63">
        <v>0</v>
      </c>
      <c r="Y90" s="63">
        <v>0</v>
      </c>
      <c r="Z90" s="63">
        <v>0</v>
      </c>
      <c r="AA90" s="63" t="s">
        <v>355</v>
      </c>
      <c r="AB90" s="63" t="s">
        <v>355</v>
      </c>
      <c r="AC90" s="63" t="s">
        <v>486</v>
      </c>
      <c r="AD90" s="61" t="s">
        <v>4</v>
      </c>
      <c r="AE90" s="61">
        <f t="shared" si="6"/>
        <v>173</v>
      </c>
      <c r="AF90" s="61">
        <f t="shared" si="7"/>
        <v>173</v>
      </c>
      <c r="AG90" s="74">
        <f t="shared" si="8"/>
        <v>1</v>
      </c>
      <c r="AH90" s="61" t="s">
        <v>14</v>
      </c>
    </row>
    <row r="91" s="59" customFormat="true" ht="31.5" customHeight="true" spans="1:34">
      <c r="A91" s="63">
        <v>89</v>
      </c>
      <c r="B91" s="63" t="s">
        <v>281</v>
      </c>
      <c r="C91" s="63" t="s">
        <v>23</v>
      </c>
      <c r="D91" s="63">
        <v>2019</v>
      </c>
      <c r="E91" s="63" t="s">
        <v>282</v>
      </c>
      <c r="F91" s="63" t="s">
        <v>128</v>
      </c>
      <c r="G91" s="63" t="s">
        <v>129</v>
      </c>
      <c r="H91" s="63">
        <v>20190921014</v>
      </c>
      <c r="I91" s="63" t="s">
        <v>242</v>
      </c>
      <c r="J91" s="63" t="s">
        <v>355</v>
      </c>
      <c r="K91" s="63" t="s">
        <v>355</v>
      </c>
      <c r="L91" s="63" t="s">
        <v>355</v>
      </c>
      <c r="M91" s="63" t="s">
        <v>355</v>
      </c>
      <c r="N91" s="63" t="s">
        <v>288</v>
      </c>
      <c r="O91" s="63">
        <v>165</v>
      </c>
      <c r="P91" s="63" t="s">
        <v>355</v>
      </c>
      <c r="Q91" s="63">
        <v>0</v>
      </c>
      <c r="R91" s="63">
        <v>0</v>
      </c>
      <c r="S91" s="63">
        <v>165</v>
      </c>
      <c r="T91" s="63">
        <v>165</v>
      </c>
      <c r="U91" s="63">
        <v>0</v>
      </c>
      <c r="V91" s="63">
        <v>0</v>
      </c>
      <c r="W91" s="63">
        <v>0</v>
      </c>
      <c r="X91" s="63">
        <v>0</v>
      </c>
      <c r="Y91" s="63">
        <v>0</v>
      </c>
      <c r="Z91" s="63">
        <v>0</v>
      </c>
      <c r="AA91" s="63" t="s">
        <v>355</v>
      </c>
      <c r="AB91" s="63" t="s">
        <v>355</v>
      </c>
      <c r="AC91" s="63" t="s">
        <v>486</v>
      </c>
      <c r="AD91" s="61" t="s">
        <v>4</v>
      </c>
      <c r="AE91" s="61">
        <f t="shared" si="6"/>
        <v>165</v>
      </c>
      <c r="AF91" s="61">
        <f t="shared" si="7"/>
        <v>165</v>
      </c>
      <c r="AG91" s="74">
        <f t="shared" si="8"/>
        <v>1</v>
      </c>
      <c r="AH91" s="61" t="s">
        <v>14</v>
      </c>
    </row>
    <row r="92" s="59" customFormat="true" ht="31.5" customHeight="true" spans="1:34">
      <c r="A92" s="63">
        <v>90</v>
      </c>
      <c r="B92" s="63" t="s">
        <v>281</v>
      </c>
      <c r="C92" s="63" t="s">
        <v>23</v>
      </c>
      <c r="D92" s="63">
        <v>2023</v>
      </c>
      <c r="E92" s="63" t="s">
        <v>282</v>
      </c>
      <c r="F92" s="63" t="s">
        <v>104</v>
      </c>
      <c r="G92" s="63" t="s">
        <v>105</v>
      </c>
      <c r="H92" s="63" t="s">
        <v>487</v>
      </c>
      <c r="I92" s="63" t="s">
        <v>106</v>
      </c>
      <c r="J92" s="63" t="s">
        <v>359</v>
      </c>
      <c r="K92" s="63" t="s">
        <v>488</v>
      </c>
      <c r="L92" s="63" t="s">
        <v>295</v>
      </c>
      <c r="M92" s="63" t="s">
        <v>358</v>
      </c>
      <c r="N92" s="63" t="s">
        <v>297</v>
      </c>
      <c r="O92" s="63">
        <v>951.6</v>
      </c>
      <c r="P92" s="63">
        <v>856.39</v>
      </c>
      <c r="Q92" s="63">
        <v>371</v>
      </c>
      <c r="R92" s="63">
        <v>0</v>
      </c>
      <c r="S92" s="63"/>
      <c r="T92" s="63"/>
      <c r="U92" s="63">
        <v>0</v>
      </c>
      <c r="V92" s="63">
        <v>0</v>
      </c>
      <c r="W92" s="63">
        <v>0</v>
      </c>
      <c r="X92" s="63">
        <v>0</v>
      </c>
      <c r="Y92" s="63">
        <v>0</v>
      </c>
      <c r="Z92" s="63">
        <v>0</v>
      </c>
      <c r="AA92" s="63" t="s">
        <v>489</v>
      </c>
      <c r="AB92" s="63" t="s">
        <v>490</v>
      </c>
      <c r="AC92" s="63" t="s">
        <v>491</v>
      </c>
      <c r="AD92" s="61" t="s">
        <v>5</v>
      </c>
      <c r="AE92" s="61">
        <f t="shared" si="6"/>
        <v>371</v>
      </c>
      <c r="AF92" s="61">
        <f t="shared" si="7"/>
        <v>0</v>
      </c>
      <c r="AG92" s="74">
        <f t="shared" si="8"/>
        <v>0</v>
      </c>
      <c r="AH92" s="61" t="s">
        <v>13</v>
      </c>
    </row>
    <row r="93" s="59" customFormat="true" ht="31.5" customHeight="true" spans="1:34">
      <c r="A93" s="63">
        <v>91</v>
      </c>
      <c r="B93" s="63" t="s">
        <v>281</v>
      </c>
      <c r="C93" s="63" t="s">
        <v>21</v>
      </c>
      <c r="D93" s="63">
        <v>2019</v>
      </c>
      <c r="E93" s="63" t="s">
        <v>282</v>
      </c>
      <c r="F93" s="63" t="s">
        <v>118</v>
      </c>
      <c r="G93" s="63" t="s">
        <v>119</v>
      </c>
      <c r="H93" s="63" t="s">
        <v>492</v>
      </c>
      <c r="I93" s="63" t="s">
        <v>214</v>
      </c>
      <c r="J93" s="63" t="s">
        <v>493</v>
      </c>
      <c r="K93" s="63" t="s">
        <v>494</v>
      </c>
      <c r="L93" s="63" t="s">
        <v>355</v>
      </c>
      <c r="M93" s="63" t="s">
        <v>311</v>
      </c>
      <c r="N93" s="63" t="s">
        <v>288</v>
      </c>
      <c r="O93" s="63">
        <v>1500</v>
      </c>
      <c r="P93" s="63" t="s">
        <v>355</v>
      </c>
      <c r="Q93" s="63">
        <v>1500</v>
      </c>
      <c r="R93" s="63">
        <v>1430.24</v>
      </c>
      <c r="S93" s="63"/>
      <c r="T93" s="63"/>
      <c r="U93" s="63">
        <v>0</v>
      </c>
      <c r="V93" s="63">
        <v>0</v>
      </c>
      <c r="W93" s="63">
        <v>0</v>
      </c>
      <c r="X93" s="63">
        <v>0</v>
      </c>
      <c r="Y93" s="63">
        <v>0</v>
      </c>
      <c r="Z93" s="63">
        <v>0</v>
      </c>
      <c r="AA93" s="63" t="s">
        <v>495</v>
      </c>
      <c r="AB93" s="63" t="s">
        <v>496</v>
      </c>
      <c r="AC93" s="63" t="s">
        <v>491</v>
      </c>
      <c r="AD93" s="61" t="s">
        <v>4</v>
      </c>
      <c r="AE93" s="61">
        <f t="shared" si="6"/>
        <v>1500</v>
      </c>
      <c r="AF93" s="61">
        <f t="shared" si="7"/>
        <v>1430.24</v>
      </c>
      <c r="AG93" s="74">
        <f t="shared" si="8"/>
        <v>0.953493333333333</v>
      </c>
      <c r="AH93" s="61" t="s">
        <v>14</v>
      </c>
    </row>
    <row r="94" s="59" customFormat="true" ht="31.5" customHeight="true" spans="1:34">
      <c r="A94" s="63">
        <v>92</v>
      </c>
      <c r="B94" s="63" t="s">
        <v>281</v>
      </c>
      <c r="C94" s="63" t="s">
        <v>17</v>
      </c>
      <c r="D94" s="63">
        <v>2019</v>
      </c>
      <c r="E94" s="63" t="s">
        <v>282</v>
      </c>
      <c r="F94" s="63" t="s">
        <v>118</v>
      </c>
      <c r="G94" s="63" t="s">
        <v>119</v>
      </c>
      <c r="H94" s="63" t="s">
        <v>497</v>
      </c>
      <c r="I94" s="63" t="s">
        <v>120</v>
      </c>
      <c r="J94" s="63" t="s">
        <v>313</v>
      </c>
      <c r="K94" s="63" t="s">
        <v>498</v>
      </c>
      <c r="L94" s="63" t="s">
        <v>355</v>
      </c>
      <c r="M94" s="63" t="s">
        <v>355</v>
      </c>
      <c r="N94" s="63" t="s">
        <v>337</v>
      </c>
      <c r="O94" s="63">
        <v>192</v>
      </c>
      <c r="P94" s="63" t="s">
        <v>355</v>
      </c>
      <c r="Q94" s="63">
        <v>192</v>
      </c>
      <c r="R94" s="63">
        <v>192</v>
      </c>
      <c r="S94" s="63"/>
      <c r="T94" s="63"/>
      <c r="U94" s="63">
        <v>0</v>
      </c>
      <c r="V94" s="63">
        <v>192</v>
      </c>
      <c r="W94" s="63">
        <v>0</v>
      </c>
      <c r="X94" s="63">
        <v>0</v>
      </c>
      <c r="Y94" s="63">
        <v>0</v>
      </c>
      <c r="Z94" s="63">
        <v>0</v>
      </c>
      <c r="AA94" s="63" t="s">
        <v>499</v>
      </c>
      <c r="AB94" s="63" t="s">
        <v>499</v>
      </c>
      <c r="AC94" s="63" t="s">
        <v>491</v>
      </c>
      <c r="AD94" s="61" t="s">
        <v>4</v>
      </c>
      <c r="AE94" s="61">
        <f t="shared" si="6"/>
        <v>192</v>
      </c>
      <c r="AF94" s="61">
        <f t="shared" si="7"/>
        <v>192</v>
      </c>
      <c r="AG94" s="74">
        <f t="shared" si="8"/>
        <v>1</v>
      </c>
      <c r="AH94" s="61" t="s">
        <v>14</v>
      </c>
    </row>
    <row r="95" s="59" customFormat="true" ht="31.5" customHeight="true" spans="1:34">
      <c r="A95" s="63">
        <v>93</v>
      </c>
      <c r="B95" s="63" t="s">
        <v>281</v>
      </c>
      <c r="C95" s="63" t="s">
        <v>17</v>
      </c>
      <c r="D95" s="63">
        <v>2021</v>
      </c>
      <c r="E95" s="63" t="s">
        <v>282</v>
      </c>
      <c r="F95" s="63" t="s">
        <v>169</v>
      </c>
      <c r="G95" s="63" t="s">
        <v>170</v>
      </c>
      <c r="H95" s="63">
        <v>20211227042</v>
      </c>
      <c r="I95" s="63" t="s">
        <v>171</v>
      </c>
      <c r="J95" s="63" t="s">
        <v>355</v>
      </c>
      <c r="K95" s="63" t="s">
        <v>355</v>
      </c>
      <c r="L95" s="63" t="s">
        <v>355</v>
      </c>
      <c r="M95" s="63" t="s">
        <v>355</v>
      </c>
      <c r="N95" s="63" t="s">
        <v>297</v>
      </c>
      <c r="O95" s="63">
        <v>1321</v>
      </c>
      <c r="P95" s="63"/>
      <c r="Q95" s="63"/>
      <c r="R95" s="63"/>
      <c r="S95" s="63">
        <v>1321</v>
      </c>
      <c r="T95" s="63">
        <v>819.4</v>
      </c>
      <c r="U95" s="63">
        <v>0</v>
      </c>
      <c r="V95" s="63">
        <v>0</v>
      </c>
      <c r="W95" s="63">
        <v>0</v>
      </c>
      <c r="X95" s="63">
        <v>0</v>
      </c>
      <c r="Y95" s="63">
        <v>0</v>
      </c>
      <c r="Z95" s="63">
        <v>0</v>
      </c>
      <c r="AA95" s="63" t="s">
        <v>355</v>
      </c>
      <c r="AB95" s="63" t="s">
        <v>355</v>
      </c>
      <c r="AC95" s="63" t="s">
        <v>500</v>
      </c>
      <c r="AD95" s="61" t="s">
        <v>4</v>
      </c>
      <c r="AE95" s="61">
        <f t="shared" si="6"/>
        <v>1321</v>
      </c>
      <c r="AF95" s="61">
        <f t="shared" si="7"/>
        <v>819.4</v>
      </c>
      <c r="AG95" s="74">
        <f t="shared" si="8"/>
        <v>0.620287660862983</v>
      </c>
      <c r="AH95" s="61" t="s">
        <v>13</v>
      </c>
    </row>
    <row r="96" s="59" customFormat="true" ht="31.5" customHeight="true" spans="1:34">
      <c r="A96" s="63">
        <v>94</v>
      </c>
      <c r="B96" s="63" t="s">
        <v>281</v>
      </c>
      <c r="C96" s="63" t="s">
        <v>18</v>
      </c>
      <c r="D96" s="63">
        <v>2021</v>
      </c>
      <c r="E96" s="63" t="s">
        <v>282</v>
      </c>
      <c r="F96" s="63" t="s">
        <v>169</v>
      </c>
      <c r="G96" s="63" t="s">
        <v>170</v>
      </c>
      <c r="H96" s="63">
        <v>20211227043</v>
      </c>
      <c r="I96" s="63" t="s">
        <v>193</v>
      </c>
      <c r="J96" s="63" t="s">
        <v>355</v>
      </c>
      <c r="K96" s="63" t="s">
        <v>355</v>
      </c>
      <c r="L96" s="63" t="s">
        <v>355</v>
      </c>
      <c r="M96" s="63" t="s">
        <v>355</v>
      </c>
      <c r="N96" s="63" t="s">
        <v>288</v>
      </c>
      <c r="O96" s="63">
        <v>154</v>
      </c>
      <c r="P96" s="63" t="s">
        <v>355</v>
      </c>
      <c r="Q96" s="63">
        <v>0</v>
      </c>
      <c r="R96" s="63">
        <v>0</v>
      </c>
      <c r="S96" s="63">
        <v>154</v>
      </c>
      <c r="T96" s="63">
        <v>154</v>
      </c>
      <c r="U96" s="63">
        <v>0</v>
      </c>
      <c r="V96" s="63">
        <v>0</v>
      </c>
      <c r="W96" s="63">
        <v>0</v>
      </c>
      <c r="X96" s="63">
        <v>0</v>
      </c>
      <c r="Y96" s="63">
        <v>0</v>
      </c>
      <c r="Z96" s="63">
        <v>0</v>
      </c>
      <c r="AA96" s="63" t="s">
        <v>355</v>
      </c>
      <c r="AB96" s="63" t="s">
        <v>355</v>
      </c>
      <c r="AC96" s="63" t="s">
        <v>500</v>
      </c>
      <c r="AD96" s="61" t="s">
        <v>4</v>
      </c>
      <c r="AE96" s="61">
        <f t="shared" si="6"/>
        <v>154</v>
      </c>
      <c r="AF96" s="61">
        <f t="shared" si="7"/>
        <v>154</v>
      </c>
      <c r="AG96" s="74">
        <f t="shared" si="8"/>
        <v>1</v>
      </c>
      <c r="AH96" s="61" t="s">
        <v>14</v>
      </c>
    </row>
    <row r="97" s="59" customFormat="true" ht="31.5" customHeight="true" spans="1:34">
      <c r="A97" s="63">
        <v>95</v>
      </c>
      <c r="B97" s="63" t="s">
        <v>281</v>
      </c>
      <c r="C97" s="63" t="s">
        <v>22</v>
      </c>
      <c r="D97" s="63">
        <v>2021</v>
      </c>
      <c r="E97" s="63" t="s">
        <v>282</v>
      </c>
      <c r="F97" s="63" t="s">
        <v>169</v>
      </c>
      <c r="G97" s="63" t="s">
        <v>170</v>
      </c>
      <c r="H97" s="63">
        <v>20211227047</v>
      </c>
      <c r="I97" s="63" t="s">
        <v>237</v>
      </c>
      <c r="J97" s="63" t="s">
        <v>357</v>
      </c>
      <c r="K97" s="63" t="s">
        <v>355</v>
      </c>
      <c r="L97" s="63" t="s">
        <v>355</v>
      </c>
      <c r="M97" s="63" t="s">
        <v>358</v>
      </c>
      <c r="N97" s="63" t="s">
        <v>297</v>
      </c>
      <c r="O97" s="63">
        <v>150</v>
      </c>
      <c r="P97" s="63"/>
      <c r="Q97" s="63"/>
      <c r="R97" s="63"/>
      <c r="S97" s="63">
        <v>150</v>
      </c>
      <c r="T97" s="63">
        <v>63.52</v>
      </c>
      <c r="U97" s="63">
        <v>0</v>
      </c>
      <c r="V97" s="63">
        <v>0</v>
      </c>
      <c r="W97" s="63">
        <v>0</v>
      </c>
      <c r="X97" s="63">
        <v>0</v>
      </c>
      <c r="Y97" s="63">
        <v>0</v>
      </c>
      <c r="Z97" s="63">
        <v>0</v>
      </c>
      <c r="AA97" s="63" t="s">
        <v>355</v>
      </c>
      <c r="AB97" s="63" t="s">
        <v>355</v>
      </c>
      <c r="AC97" s="63" t="s">
        <v>500</v>
      </c>
      <c r="AD97" s="61" t="s">
        <v>4</v>
      </c>
      <c r="AE97" s="61">
        <f t="shared" si="6"/>
        <v>150</v>
      </c>
      <c r="AF97" s="61">
        <f t="shared" si="7"/>
        <v>63.52</v>
      </c>
      <c r="AG97" s="74">
        <f t="shared" si="8"/>
        <v>0.423466666666667</v>
      </c>
      <c r="AH97" s="61" t="s">
        <v>13</v>
      </c>
    </row>
    <row r="98" s="59" customFormat="true" ht="31.5" customHeight="true" spans="1:34">
      <c r="A98" s="63">
        <v>96</v>
      </c>
      <c r="B98" s="63" t="s">
        <v>281</v>
      </c>
      <c r="C98" s="63" t="s">
        <v>20</v>
      </c>
      <c r="D98" s="63">
        <v>2021</v>
      </c>
      <c r="E98" s="63" t="s">
        <v>282</v>
      </c>
      <c r="F98" s="63" t="s">
        <v>169</v>
      </c>
      <c r="G98" s="63" t="s">
        <v>170</v>
      </c>
      <c r="H98" s="63">
        <v>20211227044</v>
      </c>
      <c r="I98" s="63" t="s">
        <v>213</v>
      </c>
      <c r="J98" s="63" t="s">
        <v>355</v>
      </c>
      <c r="K98" s="63" t="s">
        <v>355</v>
      </c>
      <c r="L98" s="63" t="s">
        <v>355</v>
      </c>
      <c r="M98" s="63" t="s">
        <v>355</v>
      </c>
      <c r="N98" s="63" t="s">
        <v>297</v>
      </c>
      <c r="O98" s="63">
        <v>163</v>
      </c>
      <c r="P98" s="63"/>
      <c r="Q98" s="63"/>
      <c r="R98" s="63"/>
      <c r="S98" s="63">
        <v>163</v>
      </c>
      <c r="T98" s="63">
        <v>120.74</v>
      </c>
      <c r="U98" s="63">
        <v>0</v>
      </c>
      <c r="V98" s="63">
        <v>0</v>
      </c>
      <c r="W98" s="63">
        <v>0</v>
      </c>
      <c r="X98" s="63">
        <v>0</v>
      </c>
      <c r="Y98" s="63">
        <v>0</v>
      </c>
      <c r="Z98" s="63">
        <v>0</v>
      </c>
      <c r="AA98" s="63" t="s">
        <v>355</v>
      </c>
      <c r="AB98" s="63" t="s">
        <v>355</v>
      </c>
      <c r="AC98" s="63" t="s">
        <v>500</v>
      </c>
      <c r="AD98" s="61" t="s">
        <v>4</v>
      </c>
      <c r="AE98" s="61">
        <f t="shared" si="6"/>
        <v>163</v>
      </c>
      <c r="AF98" s="61">
        <f t="shared" si="7"/>
        <v>120.74</v>
      </c>
      <c r="AG98" s="74">
        <f t="shared" si="8"/>
        <v>0.740736196319018</v>
      </c>
      <c r="AH98" s="61" t="s">
        <v>13</v>
      </c>
    </row>
    <row r="99" s="59" customFormat="true" ht="31.5" customHeight="true" spans="1:34">
      <c r="A99" s="63">
        <v>97</v>
      </c>
      <c r="B99" s="63" t="s">
        <v>281</v>
      </c>
      <c r="C99" s="63" t="s">
        <v>21</v>
      </c>
      <c r="D99" s="63">
        <v>2021</v>
      </c>
      <c r="E99" s="63" t="s">
        <v>282</v>
      </c>
      <c r="F99" s="63" t="s">
        <v>169</v>
      </c>
      <c r="G99" s="63" t="s">
        <v>170</v>
      </c>
      <c r="H99" s="63">
        <v>20211227046</v>
      </c>
      <c r="I99" s="63" t="s">
        <v>224</v>
      </c>
      <c r="J99" s="63" t="s">
        <v>355</v>
      </c>
      <c r="K99" s="63" t="s">
        <v>355</v>
      </c>
      <c r="L99" s="63" t="s">
        <v>355</v>
      </c>
      <c r="M99" s="63" t="s">
        <v>355</v>
      </c>
      <c r="N99" s="63" t="s">
        <v>288</v>
      </c>
      <c r="O99" s="63">
        <v>159</v>
      </c>
      <c r="P99" s="63" t="s">
        <v>355</v>
      </c>
      <c r="Q99" s="63">
        <v>0</v>
      </c>
      <c r="R99" s="63">
        <v>0</v>
      </c>
      <c r="S99" s="63">
        <v>159</v>
      </c>
      <c r="T99" s="63">
        <v>159</v>
      </c>
      <c r="U99" s="63">
        <v>0</v>
      </c>
      <c r="V99" s="63">
        <v>0</v>
      </c>
      <c r="W99" s="63">
        <v>0</v>
      </c>
      <c r="X99" s="63">
        <v>0</v>
      </c>
      <c r="Y99" s="63">
        <v>0</v>
      </c>
      <c r="Z99" s="63">
        <v>0</v>
      </c>
      <c r="AA99" s="63" t="s">
        <v>355</v>
      </c>
      <c r="AB99" s="63" t="s">
        <v>355</v>
      </c>
      <c r="AC99" s="63" t="s">
        <v>500</v>
      </c>
      <c r="AD99" s="61" t="s">
        <v>4</v>
      </c>
      <c r="AE99" s="61">
        <f t="shared" ref="AE99:AE131" si="9">Q99+S99</f>
        <v>159</v>
      </c>
      <c r="AF99" s="61">
        <f t="shared" ref="AF99:AF131" si="10">R99+T99</f>
        <v>159</v>
      </c>
      <c r="AG99" s="74">
        <f t="shared" ref="AG99:AG131" si="11">AF99/AE99</f>
        <v>1</v>
      </c>
      <c r="AH99" s="61" t="s">
        <v>14</v>
      </c>
    </row>
    <row r="100" s="59" customFormat="true" ht="31.5" customHeight="true" spans="1:34">
      <c r="A100" s="63">
        <v>98</v>
      </c>
      <c r="B100" s="63" t="s">
        <v>281</v>
      </c>
      <c r="C100" s="63" t="s">
        <v>23</v>
      </c>
      <c r="D100" s="63">
        <v>2021</v>
      </c>
      <c r="E100" s="63" t="s">
        <v>282</v>
      </c>
      <c r="F100" s="63" t="s">
        <v>169</v>
      </c>
      <c r="G100" s="63" t="s">
        <v>170</v>
      </c>
      <c r="H100" s="63">
        <v>20211227045</v>
      </c>
      <c r="I100" s="63" t="s">
        <v>250</v>
      </c>
      <c r="J100" s="63" t="s">
        <v>359</v>
      </c>
      <c r="K100" s="63" t="s">
        <v>355</v>
      </c>
      <c r="L100" s="63" t="s">
        <v>355</v>
      </c>
      <c r="M100" s="63" t="s">
        <v>355</v>
      </c>
      <c r="N100" s="63" t="s">
        <v>297</v>
      </c>
      <c r="O100" s="63">
        <v>159</v>
      </c>
      <c r="P100" s="63" t="s">
        <v>355</v>
      </c>
      <c r="Q100" s="63">
        <v>0</v>
      </c>
      <c r="R100" s="63">
        <v>0</v>
      </c>
      <c r="S100" s="63">
        <v>159</v>
      </c>
      <c r="T100" s="63">
        <v>150</v>
      </c>
      <c r="U100" s="63">
        <v>0</v>
      </c>
      <c r="V100" s="63">
        <v>0</v>
      </c>
      <c r="W100" s="63">
        <v>0</v>
      </c>
      <c r="X100" s="63">
        <v>0</v>
      </c>
      <c r="Y100" s="63">
        <v>0</v>
      </c>
      <c r="Z100" s="63">
        <v>0</v>
      </c>
      <c r="AA100" s="63" t="s">
        <v>355</v>
      </c>
      <c r="AB100" s="63" t="s">
        <v>355</v>
      </c>
      <c r="AC100" s="63" t="s">
        <v>500</v>
      </c>
      <c r="AD100" s="61" t="s">
        <v>4</v>
      </c>
      <c r="AE100" s="61">
        <f t="shared" si="9"/>
        <v>159</v>
      </c>
      <c r="AF100" s="61">
        <f t="shared" si="10"/>
        <v>150</v>
      </c>
      <c r="AG100" s="74">
        <f t="shared" si="11"/>
        <v>0.943396226415094</v>
      </c>
      <c r="AH100" s="61" t="s">
        <v>13</v>
      </c>
    </row>
    <row r="101" s="59" customFormat="true" ht="31.5" customHeight="true" spans="1:34">
      <c r="A101" s="63">
        <v>99</v>
      </c>
      <c r="B101" s="63" t="s">
        <v>281</v>
      </c>
      <c r="C101" s="63" t="s">
        <v>17</v>
      </c>
      <c r="D101" s="63">
        <v>2020</v>
      </c>
      <c r="E101" s="63" t="s">
        <v>282</v>
      </c>
      <c r="F101" s="63" t="s">
        <v>153</v>
      </c>
      <c r="G101" s="63" t="s">
        <v>154</v>
      </c>
      <c r="H101" s="63">
        <v>20200824044</v>
      </c>
      <c r="I101" s="63" t="s">
        <v>155</v>
      </c>
      <c r="J101" s="63" t="s">
        <v>355</v>
      </c>
      <c r="K101" s="63" t="s">
        <v>355</v>
      </c>
      <c r="L101" s="63" t="s">
        <v>355</v>
      </c>
      <c r="M101" s="63" t="s">
        <v>355</v>
      </c>
      <c r="N101" s="63" t="s">
        <v>337</v>
      </c>
      <c r="O101" s="63">
        <v>449</v>
      </c>
      <c r="P101" s="63" t="s">
        <v>355</v>
      </c>
      <c r="Q101" s="63">
        <v>0</v>
      </c>
      <c r="R101" s="63">
        <v>0</v>
      </c>
      <c r="S101" s="63">
        <v>449</v>
      </c>
      <c r="T101" s="63">
        <v>449</v>
      </c>
      <c r="U101" s="63">
        <v>0</v>
      </c>
      <c r="V101" s="63">
        <v>0</v>
      </c>
      <c r="W101" s="63">
        <v>0</v>
      </c>
      <c r="X101" s="63">
        <v>0</v>
      </c>
      <c r="Y101" s="63">
        <v>0</v>
      </c>
      <c r="Z101" s="63">
        <v>0</v>
      </c>
      <c r="AA101" s="63" t="s">
        <v>355</v>
      </c>
      <c r="AB101" s="63" t="s">
        <v>355</v>
      </c>
      <c r="AC101" s="63" t="s">
        <v>500</v>
      </c>
      <c r="AD101" s="61" t="s">
        <v>4</v>
      </c>
      <c r="AE101" s="61">
        <f t="shared" si="9"/>
        <v>449</v>
      </c>
      <c r="AF101" s="61">
        <f t="shared" si="10"/>
        <v>449</v>
      </c>
      <c r="AG101" s="74">
        <f t="shared" si="11"/>
        <v>1</v>
      </c>
      <c r="AH101" s="61" t="s">
        <v>14</v>
      </c>
    </row>
    <row r="102" s="59" customFormat="true" ht="31.5" customHeight="true" spans="1:34">
      <c r="A102" s="63">
        <v>100</v>
      </c>
      <c r="B102" s="63" t="s">
        <v>281</v>
      </c>
      <c r="C102" s="63" t="s">
        <v>18</v>
      </c>
      <c r="D102" s="63">
        <v>2020</v>
      </c>
      <c r="E102" s="63" t="s">
        <v>282</v>
      </c>
      <c r="F102" s="63" t="s">
        <v>153</v>
      </c>
      <c r="G102" s="63" t="s">
        <v>154</v>
      </c>
      <c r="H102" s="63">
        <v>20200824045</v>
      </c>
      <c r="I102" s="63" t="s">
        <v>184</v>
      </c>
      <c r="J102" s="63" t="s">
        <v>355</v>
      </c>
      <c r="K102" s="63" t="s">
        <v>355</v>
      </c>
      <c r="L102" s="63" t="s">
        <v>355</v>
      </c>
      <c r="M102" s="63" t="s">
        <v>355</v>
      </c>
      <c r="N102" s="63" t="s">
        <v>337</v>
      </c>
      <c r="O102" s="63">
        <v>314</v>
      </c>
      <c r="P102" s="63" t="s">
        <v>355</v>
      </c>
      <c r="Q102" s="63">
        <v>0</v>
      </c>
      <c r="R102" s="63">
        <v>0</v>
      </c>
      <c r="S102" s="63">
        <v>314</v>
      </c>
      <c r="T102" s="63">
        <v>314</v>
      </c>
      <c r="U102" s="63">
        <v>0</v>
      </c>
      <c r="V102" s="63">
        <v>0</v>
      </c>
      <c r="W102" s="63">
        <v>0</v>
      </c>
      <c r="X102" s="63">
        <v>0</v>
      </c>
      <c r="Y102" s="63">
        <v>0</v>
      </c>
      <c r="Z102" s="63">
        <v>0</v>
      </c>
      <c r="AA102" s="63" t="s">
        <v>355</v>
      </c>
      <c r="AB102" s="63" t="s">
        <v>355</v>
      </c>
      <c r="AC102" s="63" t="s">
        <v>500</v>
      </c>
      <c r="AD102" s="61" t="s">
        <v>4</v>
      </c>
      <c r="AE102" s="61">
        <f t="shared" si="9"/>
        <v>314</v>
      </c>
      <c r="AF102" s="61">
        <f t="shared" si="10"/>
        <v>314</v>
      </c>
      <c r="AG102" s="74">
        <f t="shared" si="11"/>
        <v>1</v>
      </c>
      <c r="AH102" s="61" t="s">
        <v>14</v>
      </c>
    </row>
    <row r="103" s="59" customFormat="true" ht="31.5" customHeight="true" spans="1:34">
      <c r="A103" s="63">
        <v>101</v>
      </c>
      <c r="B103" s="63" t="s">
        <v>281</v>
      </c>
      <c r="C103" s="63" t="s">
        <v>22</v>
      </c>
      <c r="D103" s="63">
        <v>2020</v>
      </c>
      <c r="E103" s="63" t="s">
        <v>282</v>
      </c>
      <c r="F103" s="63" t="s">
        <v>153</v>
      </c>
      <c r="G103" s="63" t="s">
        <v>154</v>
      </c>
      <c r="H103" s="63">
        <v>20200824048</v>
      </c>
      <c r="I103" s="63" t="s">
        <v>233</v>
      </c>
      <c r="J103" s="63" t="s">
        <v>355</v>
      </c>
      <c r="K103" s="63" t="s">
        <v>355</v>
      </c>
      <c r="L103" s="63" t="s">
        <v>355</v>
      </c>
      <c r="M103" s="63" t="s">
        <v>355</v>
      </c>
      <c r="N103" s="63" t="s">
        <v>337</v>
      </c>
      <c r="O103" s="63">
        <v>285</v>
      </c>
      <c r="P103" s="63" t="s">
        <v>355</v>
      </c>
      <c r="Q103" s="63">
        <v>0</v>
      </c>
      <c r="R103" s="63">
        <v>0</v>
      </c>
      <c r="S103" s="63">
        <v>285</v>
      </c>
      <c r="T103" s="63">
        <v>285</v>
      </c>
      <c r="U103" s="63">
        <v>0</v>
      </c>
      <c r="V103" s="63">
        <v>0</v>
      </c>
      <c r="W103" s="63">
        <v>0</v>
      </c>
      <c r="X103" s="63">
        <v>0</v>
      </c>
      <c r="Y103" s="63">
        <v>0</v>
      </c>
      <c r="Z103" s="63">
        <v>0</v>
      </c>
      <c r="AA103" s="63" t="s">
        <v>355</v>
      </c>
      <c r="AB103" s="63" t="s">
        <v>355</v>
      </c>
      <c r="AC103" s="63" t="s">
        <v>500</v>
      </c>
      <c r="AD103" s="61" t="s">
        <v>4</v>
      </c>
      <c r="AE103" s="61">
        <f t="shared" si="9"/>
        <v>285</v>
      </c>
      <c r="AF103" s="61">
        <f t="shared" si="10"/>
        <v>285</v>
      </c>
      <c r="AG103" s="74">
        <f t="shared" si="11"/>
        <v>1</v>
      </c>
      <c r="AH103" s="61" t="s">
        <v>14</v>
      </c>
    </row>
    <row r="104" s="59" customFormat="true" ht="31.5" customHeight="true" spans="1:34">
      <c r="A104" s="63">
        <v>102</v>
      </c>
      <c r="B104" s="63" t="s">
        <v>281</v>
      </c>
      <c r="C104" s="63" t="s">
        <v>20</v>
      </c>
      <c r="D104" s="63">
        <v>2020</v>
      </c>
      <c r="E104" s="63" t="s">
        <v>282</v>
      </c>
      <c r="F104" s="63" t="s">
        <v>153</v>
      </c>
      <c r="G104" s="63" t="s">
        <v>154</v>
      </c>
      <c r="H104" s="63">
        <v>20200824046</v>
      </c>
      <c r="I104" s="63" t="s">
        <v>210</v>
      </c>
      <c r="J104" s="63" t="s">
        <v>355</v>
      </c>
      <c r="K104" s="63" t="s">
        <v>355</v>
      </c>
      <c r="L104" s="63" t="s">
        <v>355</v>
      </c>
      <c r="M104" s="63" t="s">
        <v>355</v>
      </c>
      <c r="N104" s="63" t="s">
        <v>297</v>
      </c>
      <c r="O104" s="63">
        <v>333</v>
      </c>
      <c r="P104" s="63"/>
      <c r="Q104" s="63"/>
      <c r="R104" s="63"/>
      <c r="S104" s="63">
        <v>333</v>
      </c>
      <c r="T104" s="63">
        <v>305.95</v>
      </c>
      <c r="U104" s="63">
        <v>0</v>
      </c>
      <c r="V104" s="63">
        <v>0</v>
      </c>
      <c r="W104" s="63">
        <v>0</v>
      </c>
      <c r="X104" s="63">
        <v>0</v>
      </c>
      <c r="Y104" s="63">
        <v>0</v>
      </c>
      <c r="Z104" s="63">
        <v>0</v>
      </c>
      <c r="AA104" s="63" t="s">
        <v>355</v>
      </c>
      <c r="AB104" s="63" t="s">
        <v>355</v>
      </c>
      <c r="AC104" s="63" t="s">
        <v>500</v>
      </c>
      <c r="AD104" s="61" t="s">
        <v>4</v>
      </c>
      <c r="AE104" s="61">
        <f t="shared" si="9"/>
        <v>333</v>
      </c>
      <c r="AF104" s="61">
        <f t="shared" si="10"/>
        <v>305.95</v>
      </c>
      <c r="AG104" s="74">
        <f t="shared" si="11"/>
        <v>0.918768768768769</v>
      </c>
      <c r="AH104" s="61" t="s">
        <v>13</v>
      </c>
    </row>
    <row r="105" s="59" customFormat="true" ht="31.5" customHeight="true" spans="1:34">
      <c r="A105" s="63">
        <v>103</v>
      </c>
      <c r="B105" s="63" t="s">
        <v>281</v>
      </c>
      <c r="C105" s="63" t="s">
        <v>21</v>
      </c>
      <c r="D105" s="63">
        <v>2020</v>
      </c>
      <c r="E105" s="63" t="s">
        <v>282</v>
      </c>
      <c r="F105" s="63" t="s">
        <v>153</v>
      </c>
      <c r="G105" s="63" t="s">
        <v>154</v>
      </c>
      <c r="H105" s="63">
        <v>20200824047</v>
      </c>
      <c r="I105" s="63" t="s">
        <v>219</v>
      </c>
      <c r="J105" s="63" t="s">
        <v>355</v>
      </c>
      <c r="K105" s="63" t="s">
        <v>355</v>
      </c>
      <c r="L105" s="63" t="s">
        <v>355</v>
      </c>
      <c r="M105" s="63" t="s">
        <v>355</v>
      </c>
      <c r="N105" s="63" t="s">
        <v>288</v>
      </c>
      <c r="O105" s="63">
        <v>285</v>
      </c>
      <c r="P105" s="63" t="s">
        <v>355</v>
      </c>
      <c r="Q105" s="63">
        <v>0</v>
      </c>
      <c r="R105" s="63">
        <v>0</v>
      </c>
      <c r="S105" s="63">
        <v>285</v>
      </c>
      <c r="T105" s="63">
        <v>285</v>
      </c>
      <c r="U105" s="63">
        <v>0</v>
      </c>
      <c r="V105" s="63">
        <v>0</v>
      </c>
      <c r="W105" s="63">
        <v>0</v>
      </c>
      <c r="X105" s="63">
        <v>0</v>
      </c>
      <c r="Y105" s="63">
        <v>0</v>
      </c>
      <c r="Z105" s="63">
        <v>0</v>
      </c>
      <c r="AA105" s="63" t="s">
        <v>355</v>
      </c>
      <c r="AB105" s="63" t="s">
        <v>355</v>
      </c>
      <c r="AC105" s="63" t="s">
        <v>500</v>
      </c>
      <c r="AD105" s="61" t="s">
        <v>4</v>
      </c>
      <c r="AE105" s="61">
        <f t="shared" si="9"/>
        <v>285</v>
      </c>
      <c r="AF105" s="61">
        <f t="shared" si="10"/>
        <v>285</v>
      </c>
      <c r="AG105" s="74">
        <f t="shared" si="11"/>
        <v>1</v>
      </c>
      <c r="AH105" s="61" t="s">
        <v>14</v>
      </c>
    </row>
    <row r="106" s="59" customFormat="true" ht="31.5" customHeight="true" spans="1:34">
      <c r="A106" s="63">
        <v>104</v>
      </c>
      <c r="B106" s="63" t="s">
        <v>281</v>
      </c>
      <c r="C106" s="63" t="s">
        <v>17</v>
      </c>
      <c r="D106" s="63">
        <v>2019</v>
      </c>
      <c r="E106" s="63" t="s">
        <v>282</v>
      </c>
      <c r="F106" s="63" t="s">
        <v>121</v>
      </c>
      <c r="G106" s="63" t="s">
        <v>122</v>
      </c>
      <c r="H106" s="63">
        <v>2194200011</v>
      </c>
      <c r="I106" s="63" t="s">
        <v>123</v>
      </c>
      <c r="J106" s="63" t="s">
        <v>355</v>
      </c>
      <c r="K106" s="63" t="s">
        <v>355</v>
      </c>
      <c r="L106" s="63" t="s">
        <v>355</v>
      </c>
      <c r="M106" s="63" t="s">
        <v>355</v>
      </c>
      <c r="N106" s="63" t="s">
        <v>337</v>
      </c>
      <c r="O106" s="63">
        <v>1427</v>
      </c>
      <c r="P106" s="63" t="s">
        <v>355</v>
      </c>
      <c r="Q106" s="63">
        <v>0</v>
      </c>
      <c r="R106" s="63">
        <v>0</v>
      </c>
      <c r="S106" s="63">
        <v>1427</v>
      </c>
      <c r="T106" s="63">
        <v>1427</v>
      </c>
      <c r="U106" s="63">
        <v>0</v>
      </c>
      <c r="V106" s="63">
        <v>0</v>
      </c>
      <c r="W106" s="63">
        <v>0</v>
      </c>
      <c r="X106" s="63">
        <v>0</v>
      </c>
      <c r="Y106" s="63">
        <v>0</v>
      </c>
      <c r="Z106" s="63">
        <v>0</v>
      </c>
      <c r="AA106" s="63" t="s">
        <v>355</v>
      </c>
      <c r="AB106" s="63" t="s">
        <v>355</v>
      </c>
      <c r="AC106" s="63" t="s">
        <v>500</v>
      </c>
      <c r="AD106" s="61" t="s">
        <v>4</v>
      </c>
      <c r="AE106" s="61">
        <f t="shared" si="9"/>
        <v>1427</v>
      </c>
      <c r="AF106" s="61">
        <f t="shared" si="10"/>
        <v>1427</v>
      </c>
      <c r="AG106" s="74">
        <f t="shared" si="11"/>
        <v>1</v>
      </c>
      <c r="AH106" s="61" t="s">
        <v>14</v>
      </c>
    </row>
    <row r="107" s="59" customFormat="true" ht="31.5" customHeight="true" spans="1:34">
      <c r="A107" s="63">
        <v>105</v>
      </c>
      <c r="B107" s="63" t="s">
        <v>281</v>
      </c>
      <c r="C107" s="63" t="s">
        <v>22</v>
      </c>
      <c r="D107" s="63">
        <v>2019</v>
      </c>
      <c r="E107" s="63" t="s">
        <v>282</v>
      </c>
      <c r="F107" s="63" t="s">
        <v>121</v>
      </c>
      <c r="G107" s="63" t="s">
        <v>122</v>
      </c>
      <c r="H107" s="63">
        <v>2194200052</v>
      </c>
      <c r="I107" s="63" t="s">
        <v>229</v>
      </c>
      <c r="J107" s="63" t="s">
        <v>355</v>
      </c>
      <c r="K107" s="63" t="s">
        <v>355</v>
      </c>
      <c r="L107" s="63" t="s">
        <v>355</v>
      </c>
      <c r="M107" s="63" t="s">
        <v>355</v>
      </c>
      <c r="N107" s="63" t="s">
        <v>337</v>
      </c>
      <c r="O107" s="63">
        <v>240</v>
      </c>
      <c r="P107" s="63" t="s">
        <v>355</v>
      </c>
      <c r="Q107" s="63">
        <v>0</v>
      </c>
      <c r="R107" s="63">
        <v>0</v>
      </c>
      <c r="S107" s="63">
        <v>240</v>
      </c>
      <c r="T107" s="63">
        <v>240</v>
      </c>
      <c r="U107" s="63">
        <v>0</v>
      </c>
      <c r="V107" s="63">
        <v>0</v>
      </c>
      <c r="W107" s="63">
        <v>0</v>
      </c>
      <c r="X107" s="63">
        <v>0</v>
      </c>
      <c r="Y107" s="63">
        <v>0</v>
      </c>
      <c r="Z107" s="63">
        <v>0</v>
      </c>
      <c r="AA107" s="63" t="s">
        <v>355</v>
      </c>
      <c r="AB107" s="63" t="s">
        <v>355</v>
      </c>
      <c r="AC107" s="63" t="s">
        <v>500</v>
      </c>
      <c r="AD107" s="61" t="s">
        <v>4</v>
      </c>
      <c r="AE107" s="61">
        <f t="shared" si="9"/>
        <v>240</v>
      </c>
      <c r="AF107" s="61">
        <f t="shared" si="10"/>
        <v>240</v>
      </c>
      <c r="AG107" s="74">
        <f t="shared" si="11"/>
        <v>1</v>
      </c>
      <c r="AH107" s="61" t="s">
        <v>14</v>
      </c>
    </row>
    <row r="108" s="59" customFormat="true" ht="31.5" customHeight="true" spans="1:34">
      <c r="A108" s="63">
        <v>106</v>
      </c>
      <c r="B108" s="63" t="s">
        <v>281</v>
      </c>
      <c r="C108" s="63" t="s">
        <v>20</v>
      </c>
      <c r="D108" s="63">
        <v>2019</v>
      </c>
      <c r="E108" s="63" t="s">
        <v>282</v>
      </c>
      <c r="F108" s="63" t="s">
        <v>121</v>
      </c>
      <c r="G108" s="63" t="s">
        <v>122</v>
      </c>
      <c r="H108" s="63">
        <v>2194200057</v>
      </c>
      <c r="I108" s="63" t="s">
        <v>201</v>
      </c>
      <c r="J108" s="63" t="s">
        <v>355</v>
      </c>
      <c r="K108" s="63" t="s">
        <v>355</v>
      </c>
      <c r="L108" s="63" t="s">
        <v>355</v>
      </c>
      <c r="M108" s="63" t="s">
        <v>355</v>
      </c>
      <c r="N108" s="63" t="s">
        <v>297</v>
      </c>
      <c r="O108" s="63">
        <v>227</v>
      </c>
      <c r="P108" s="63"/>
      <c r="Q108" s="63"/>
      <c r="R108" s="63"/>
      <c r="S108" s="63">
        <v>227</v>
      </c>
      <c r="T108" s="63">
        <v>212.21</v>
      </c>
      <c r="U108" s="63">
        <v>0</v>
      </c>
      <c r="V108" s="63">
        <v>0</v>
      </c>
      <c r="W108" s="63">
        <v>0</v>
      </c>
      <c r="X108" s="63">
        <v>0</v>
      </c>
      <c r="Y108" s="63">
        <v>0</v>
      </c>
      <c r="Z108" s="63">
        <v>0</v>
      </c>
      <c r="AA108" s="63" t="s">
        <v>355</v>
      </c>
      <c r="AB108" s="63" t="s">
        <v>355</v>
      </c>
      <c r="AC108" s="63" t="s">
        <v>500</v>
      </c>
      <c r="AD108" s="61" t="s">
        <v>4</v>
      </c>
      <c r="AE108" s="61">
        <f t="shared" si="9"/>
        <v>227</v>
      </c>
      <c r="AF108" s="61">
        <f t="shared" si="10"/>
        <v>212.21</v>
      </c>
      <c r="AG108" s="74">
        <f t="shared" si="11"/>
        <v>0.934845814977974</v>
      </c>
      <c r="AH108" s="61" t="s">
        <v>13</v>
      </c>
    </row>
    <row r="109" s="59" customFormat="true" ht="31.5" customHeight="true" spans="1:34">
      <c r="A109" s="63">
        <v>107</v>
      </c>
      <c r="B109" s="63" t="s">
        <v>281</v>
      </c>
      <c r="C109" s="63" t="s">
        <v>21</v>
      </c>
      <c r="D109" s="63">
        <v>2019</v>
      </c>
      <c r="E109" s="63" t="s">
        <v>282</v>
      </c>
      <c r="F109" s="63" t="s">
        <v>121</v>
      </c>
      <c r="G109" s="63" t="s">
        <v>122</v>
      </c>
      <c r="H109" s="63">
        <v>2194200024</v>
      </c>
      <c r="I109" s="63" t="s">
        <v>215</v>
      </c>
      <c r="J109" s="63" t="s">
        <v>355</v>
      </c>
      <c r="K109" s="63" t="s">
        <v>355</v>
      </c>
      <c r="L109" s="63" t="s">
        <v>355</v>
      </c>
      <c r="M109" s="63" t="s">
        <v>355</v>
      </c>
      <c r="N109" s="63" t="s">
        <v>337</v>
      </c>
      <c r="O109" s="63">
        <v>245</v>
      </c>
      <c r="P109" s="63" t="s">
        <v>355</v>
      </c>
      <c r="Q109" s="63">
        <v>0</v>
      </c>
      <c r="R109" s="63">
        <v>0</v>
      </c>
      <c r="S109" s="63">
        <v>245</v>
      </c>
      <c r="T109" s="63">
        <v>245</v>
      </c>
      <c r="U109" s="63">
        <v>0</v>
      </c>
      <c r="V109" s="63">
        <v>0</v>
      </c>
      <c r="W109" s="63">
        <v>0</v>
      </c>
      <c r="X109" s="63">
        <v>0</v>
      </c>
      <c r="Y109" s="63">
        <v>0</v>
      </c>
      <c r="Z109" s="63">
        <v>0</v>
      </c>
      <c r="AA109" s="63" t="s">
        <v>355</v>
      </c>
      <c r="AB109" s="63" t="s">
        <v>355</v>
      </c>
      <c r="AC109" s="63" t="s">
        <v>500</v>
      </c>
      <c r="AD109" s="61" t="s">
        <v>4</v>
      </c>
      <c r="AE109" s="61">
        <f t="shared" si="9"/>
        <v>245</v>
      </c>
      <c r="AF109" s="61">
        <f t="shared" si="10"/>
        <v>245</v>
      </c>
      <c r="AG109" s="74">
        <f t="shared" si="11"/>
        <v>1</v>
      </c>
      <c r="AH109" s="61" t="s">
        <v>14</v>
      </c>
    </row>
    <row r="110" s="59" customFormat="true" ht="31.5" customHeight="true" spans="1:34">
      <c r="A110" s="63">
        <v>108</v>
      </c>
      <c r="B110" s="63" t="s">
        <v>281</v>
      </c>
      <c r="C110" s="63" t="s">
        <v>23</v>
      </c>
      <c r="D110" s="63">
        <v>2019</v>
      </c>
      <c r="E110" s="63" t="s">
        <v>282</v>
      </c>
      <c r="F110" s="63" t="s">
        <v>121</v>
      </c>
      <c r="G110" s="63" t="s">
        <v>122</v>
      </c>
      <c r="H110" s="63">
        <v>2194200048</v>
      </c>
      <c r="I110" s="63" t="s">
        <v>240</v>
      </c>
      <c r="J110" s="63" t="s">
        <v>355</v>
      </c>
      <c r="K110" s="63" t="s">
        <v>355</v>
      </c>
      <c r="L110" s="63" t="s">
        <v>355</v>
      </c>
      <c r="M110" s="63" t="s">
        <v>355</v>
      </c>
      <c r="N110" s="63" t="s">
        <v>288</v>
      </c>
      <c r="O110" s="63">
        <v>242</v>
      </c>
      <c r="P110" s="63" t="s">
        <v>355</v>
      </c>
      <c r="Q110" s="63">
        <v>0</v>
      </c>
      <c r="R110" s="63">
        <v>0</v>
      </c>
      <c r="S110" s="63">
        <v>242</v>
      </c>
      <c r="T110" s="63">
        <v>242</v>
      </c>
      <c r="U110" s="63">
        <v>0</v>
      </c>
      <c r="V110" s="63">
        <v>0</v>
      </c>
      <c r="W110" s="63">
        <v>0</v>
      </c>
      <c r="X110" s="63">
        <v>0</v>
      </c>
      <c r="Y110" s="63">
        <v>0</v>
      </c>
      <c r="Z110" s="63">
        <v>0</v>
      </c>
      <c r="AA110" s="63" t="s">
        <v>355</v>
      </c>
      <c r="AB110" s="63" t="s">
        <v>355</v>
      </c>
      <c r="AC110" s="63" t="s">
        <v>500</v>
      </c>
      <c r="AD110" s="61" t="s">
        <v>4</v>
      </c>
      <c r="AE110" s="61">
        <f t="shared" si="9"/>
        <v>242</v>
      </c>
      <c r="AF110" s="61">
        <f t="shared" si="10"/>
        <v>242</v>
      </c>
      <c r="AG110" s="74">
        <f t="shared" si="11"/>
        <v>1</v>
      </c>
      <c r="AH110" s="61" t="s">
        <v>14</v>
      </c>
    </row>
    <row r="111" s="60" customFormat="true" ht="31.5" customHeight="true" spans="1:34">
      <c r="A111" s="64">
        <v>109</v>
      </c>
      <c r="B111" s="64" t="s">
        <v>281</v>
      </c>
      <c r="C111" s="64" t="s">
        <v>18</v>
      </c>
      <c r="D111" s="64">
        <v>2020</v>
      </c>
      <c r="E111" s="64" t="s">
        <v>282</v>
      </c>
      <c r="F111" s="76" t="s">
        <v>501</v>
      </c>
      <c r="G111" s="76" t="s">
        <v>140</v>
      </c>
      <c r="H111" s="76"/>
      <c r="I111" s="76" t="s">
        <v>502</v>
      </c>
      <c r="J111" s="76" t="e">
        <v>#N/A</v>
      </c>
      <c r="K111" s="76" t="e">
        <v>#N/A</v>
      </c>
      <c r="L111" s="76" t="e">
        <v>#N/A</v>
      </c>
      <c r="M111" s="76" t="e">
        <v>#N/A</v>
      </c>
      <c r="N111" s="76" t="e">
        <v>#N/A</v>
      </c>
      <c r="O111" s="76">
        <v>5000</v>
      </c>
      <c r="P111" s="76">
        <v>4000</v>
      </c>
      <c r="Q111" s="76">
        <v>503</v>
      </c>
      <c r="R111" s="76">
        <v>503</v>
      </c>
      <c r="S111" s="76"/>
      <c r="T111" s="76"/>
      <c r="U111" s="76" t="e">
        <v>#N/A</v>
      </c>
      <c r="V111" s="76" t="e">
        <v>#N/A</v>
      </c>
      <c r="W111" s="76" t="e">
        <v>#N/A</v>
      </c>
      <c r="X111" s="76" t="e">
        <v>#N/A</v>
      </c>
      <c r="Y111" s="76" t="e">
        <v>#N/A</v>
      </c>
      <c r="Z111" s="76" t="e">
        <v>#N/A</v>
      </c>
      <c r="AA111" s="76" t="e">
        <v>#N/A</v>
      </c>
      <c r="AB111" s="76" t="e">
        <v>#N/A</v>
      </c>
      <c r="AC111" s="76" t="e">
        <v>#N/A</v>
      </c>
      <c r="AD111" s="60" t="s">
        <v>4</v>
      </c>
      <c r="AE111" s="60">
        <f t="shared" si="9"/>
        <v>503</v>
      </c>
      <c r="AF111" s="60">
        <f t="shared" si="10"/>
        <v>503</v>
      </c>
      <c r="AG111" s="75">
        <f t="shared" si="11"/>
        <v>1</v>
      </c>
      <c r="AH111" s="60" t="s">
        <v>14</v>
      </c>
    </row>
    <row r="112" s="60" customFormat="true" ht="31.5" customHeight="true" spans="1:34">
      <c r="A112" s="64">
        <v>110</v>
      </c>
      <c r="B112" s="64" t="s">
        <v>281</v>
      </c>
      <c r="C112" s="64" t="s">
        <v>21</v>
      </c>
      <c r="D112" s="64">
        <v>2020</v>
      </c>
      <c r="E112" s="64" t="s">
        <v>282</v>
      </c>
      <c r="F112" s="76" t="s">
        <v>501</v>
      </c>
      <c r="G112" s="76" t="s">
        <v>140</v>
      </c>
      <c r="H112" s="76"/>
      <c r="I112" s="76" t="s">
        <v>503</v>
      </c>
      <c r="J112" s="76" t="e">
        <v>#N/A</v>
      </c>
      <c r="K112" s="76" t="e">
        <v>#N/A</v>
      </c>
      <c r="L112" s="76" t="e">
        <v>#N/A</v>
      </c>
      <c r="M112" s="76" t="e">
        <v>#N/A</v>
      </c>
      <c r="N112" s="76" t="e">
        <v>#N/A</v>
      </c>
      <c r="O112" s="76">
        <v>10975.44</v>
      </c>
      <c r="P112" s="76">
        <v>8780.352</v>
      </c>
      <c r="Q112" s="76">
        <v>288</v>
      </c>
      <c r="R112" s="76">
        <v>288</v>
      </c>
      <c r="S112" s="76"/>
      <c r="T112" s="76"/>
      <c r="U112" s="76" t="e">
        <v>#N/A</v>
      </c>
      <c r="V112" s="76" t="e">
        <v>#N/A</v>
      </c>
      <c r="W112" s="76" t="e">
        <v>#N/A</v>
      </c>
      <c r="X112" s="76" t="e">
        <v>#N/A</v>
      </c>
      <c r="Y112" s="76" t="e">
        <v>#N/A</v>
      </c>
      <c r="Z112" s="76" t="e">
        <v>#N/A</v>
      </c>
      <c r="AA112" s="76" t="e">
        <v>#N/A</v>
      </c>
      <c r="AB112" s="76" t="e">
        <v>#N/A</v>
      </c>
      <c r="AC112" s="76" t="e">
        <v>#N/A</v>
      </c>
      <c r="AD112" s="60" t="s">
        <v>4</v>
      </c>
      <c r="AE112" s="60">
        <f t="shared" si="9"/>
        <v>288</v>
      </c>
      <c r="AF112" s="60">
        <f t="shared" si="10"/>
        <v>288</v>
      </c>
      <c r="AG112" s="75">
        <f t="shared" si="11"/>
        <v>1</v>
      </c>
      <c r="AH112" s="60" t="s">
        <v>14</v>
      </c>
    </row>
    <row r="113" s="60" customFormat="true" ht="31.5" customHeight="true" spans="1:34">
      <c r="A113" s="64">
        <v>111</v>
      </c>
      <c r="B113" s="64" t="s">
        <v>281</v>
      </c>
      <c r="C113" s="64" t="s">
        <v>22</v>
      </c>
      <c r="D113" s="64">
        <v>2020</v>
      </c>
      <c r="E113" s="64" t="s">
        <v>282</v>
      </c>
      <c r="F113" s="76" t="s">
        <v>501</v>
      </c>
      <c r="G113" s="76" t="s">
        <v>140</v>
      </c>
      <c r="H113" s="76"/>
      <c r="I113" s="76" t="s">
        <v>504</v>
      </c>
      <c r="J113" s="76" t="e">
        <v>#N/A</v>
      </c>
      <c r="K113" s="76" t="e">
        <v>#N/A</v>
      </c>
      <c r="L113" s="76" t="e">
        <v>#N/A</v>
      </c>
      <c r="M113" s="76" t="e">
        <v>#N/A</v>
      </c>
      <c r="N113" s="76" t="e">
        <v>#N/A</v>
      </c>
      <c r="O113" s="76">
        <v>227</v>
      </c>
      <c r="P113" s="76" t="s">
        <v>355</v>
      </c>
      <c r="Q113" s="76">
        <v>182</v>
      </c>
      <c r="R113" s="76">
        <v>182</v>
      </c>
      <c r="S113" s="76"/>
      <c r="T113" s="76"/>
      <c r="U113" s="76" t="e">
        <v>#N/A</v>
      </c>
      <c r="V113" s="76" t="e">
        <v>#N/A</v>
      </c>
      <c r="W113" s="76" t="e">
        <v>#N/A</v>
      </c>
      <c r="X113" s="76" t="e">
        <v>#N/A</v>
      </c>
      <c r="Y113" s="76" t="e">
        <v>#N/A</v>
      </c>
      <c r="Z113" s="76" t="e">
        <v>#N/A</v>
      </c>
      <c r="AA113" s="76" t="e">
        <v>#N/A</v>
      </c>
      <c r="AB113" s="76" t="e">
        <v>#N/A</v>
      </c>
      <c r="AC113" s="76" t="e">
        <v>#N/A</v>
      </c>
      <c r="AD113" s="60" t="s">
        <v>4</v>
      </c>
      <c r="AE113" s="60">
        <f t="shared" si="9"/>
        <v>182</v>
      </c>
      <c r="AF113" s="60">
        <f t="shared" si="10"/>
        <v>182</v>
      </c>
      <c r="AG113" s="75">
        <f t="shared" si="11"/>
        <v>1</v>
      </c>
      <c r="AH113" s="60" t="s">
        <v>14</v>
      </c>
    </row>
    <row r="114" s="60" customFormat="true" ht="31.5" customHeight="true" spans="1:34">
      <c r="A114" s="64">
        <v>112</v>
      </c>
      <c r="B114" s="64" t="s">
        <v>281</v>
      </c>
      <c r="C114" s="64" t="s">
        <v>20</v>
      </c>
      <c r="D114" s="64">
        <v>2020</v>
      </c>
      <c r="E114" s="64" t="s">
        <v>282</v>
      </c>
      <c r="F114" s="76" t="s">
        <v>501</v>
      </c>
      <c r="G114" s="76" t="s">
        <v>140</v>
      </c>
      <c r="H114" s="76"/>
      <c r="I114" s="76" t="s">
        <v>505</v>
      </c>
      <c r="J114" s="76" t="e">
        <v>#N/A</v>
      </c>
      <c r="K114" s="76" t="e">
        <v>#N/A</v>
      </c>
      <c r="L114" s="76" t="e">
        <v>#N/A</v>
      </c>
      <c r="M114" s="76" t="e">
        <v>#N/A</v>
      </c>
      <c r="N114" s="76" t="e">
        <v>#N/A</v>
      </c>
      <c r="O114" s="76" t="e">
        <v>#N/A</v>
      </c>
      <c r="P114" s="76" t="e">
        <v>#N/A</v>
      </c>
      <c r="Q114" s="76">
        <v>313</v>
      </c>
      <c r="R114" s="76">
        <v>299.2</v>
      </c>
      <c r="S114" s="76"/>
      <c r="T114" s="76"/>
      <c r="U114" s="76" t="e">
        <v>#N/A</v>
      </c>
      <c r="V114" s="76" t="e">
        <v>#N/A</v>
      </c>
      <c r="W114" s="76" t="e">
        <v>#N/A</v>
      </c>
      <c r="X114" s="76" t="e">
        <v>#N/A</v>
      </c>
      <c r="Y114" s="76" t="e">
        <v>#N/A</v>
      </c>
      <c r="Z114" s="76" t="e">
        <v>#N/A</v>
      </c>
      <c r="AA114" s="76" t="e">
        <v>#N/A</v>
      </c>
      <c r="AB114" s="76" t="e">
        <v>#N/A</v>
      </c>
      <c r="AC114" s="76" t="e">
        <v>#N/A</v>
      </c>
      <c r="AD114" s="60" t="s">
        <v>4</v>
      </c>
      <c r="AE114" s="60">
        <f t="shared" si="9"/>
        <v>313</v>
      </c>
      <c r="AF114" s="60">
        <f t="shared" si="10"/>
        <v>299.2</v>
      </c>
      <c r="AG114" s="75">
        <f t="shared" si="11"/>
        <v>0.95591054313099</v>
      </c>
      <c r="AH114" s="60" t="s">
        <v>13</v>
      </c>
    </row>
  </sheetData>
  <autoFilter ref="A2:AH114">
    <extLst/>
  </autoFilter>
  <mergeCells count="7">
    <mergeCell ref="L1:M1"/>
    <mergeCell ref="O1:P1"/>
    <mergeCell ref="Q1:R1"/>
    <mergeCell ref="S1:T1"/>
    <mergeCell ref="U1:V1"/>
    <mergeCell ref="W1:X1"/>
    <mergeCell ref="Y1:Z1"/>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8"/>
  <sheetViews>
    <sheetView workbookViewId="0">
      <selection activeCell="J22" sqref="J22"/>
    </sheetView>
  </sheetViews>
  <sheetFormatPr defaultColWidth="9.14285714285714" defaultRowHeight="13.5" outlineLevelRow="7"/>
  <cols>
    <col min="5" max="5" width="29.4285714285714" customWidth="true"/>
    <col min="14" max="15" width="10.7142857142857"/>
  </cols>
  <sheetData>
    <row r="1" spans="1:1">
      <c r="A1" s="52" t="s">
        <v>506</v>
      </c>
    </row>
    <row r="2" s="52" customFormat="true" ht="22" customHeight="true" spans="1:1">
      <c r="A2" s="52" t="s">
        <v>507</v>
      </c>
    </row>
    <row r="3" s="52" customFormat="true" ht="24" customHeight="true" spans="1:1">
      <c r="A3" s="52" t="s">
        <v>508</v>
      </c>
    </row>
    <row r="4" s="53" customFormat="true" ht="25" customHeight="true" spans="1:28">
      <c r="A4" s="54" t="s">
        <v>251</v>
      </c>
      <c r="B4" s="54" t="s">
        <v>252</v>
      </c>
      <c r="C4" s="54" t="s">
        <v>61</v>
      </c>
      <c r="D4" s="54" t="s">
        <v>62</v>
      </c>
      <c r="E4" s="54" t="s">
        <v>63</v>
      </c>
      <c r="F4" s="54" t="s">
        <v>64</v>
      </c>
      <c r="G4" s="54" t="s">
        <v>254</v>
      </c>
      <c r="H4" s="54" t="s">
        <v>65</v>
      </c>
      <c r="I4" s="54" t="s">
        <v>255</v>
      </c>
      <c r="J4" s="54" t="s">
        <v>256</v>
      </c>
      <c r="K4" s="56" t="s">
        <v>269</v>
      </c>
      <c r="L4" s="56" t="s">
        <v>270</v>
      </c>
      <c r="M4" s="56" t="s">
        <v>258</v>
      </c>
      <c r="N4" s="57" t="s">
        <v>50</v>
      </c>
      <c r="O4" s="58" t="s">
        <v>271</v>
      </c>
      <c r="P4" s="54" t="s">
        <v>272</v>
      </c>
      <c r="Q4" s="54" t="s">
        <v>273</v>
      </c>
      <c r="R4" s="54" t="s">
        <v>274</v>
      </c>
      <c r="S4" s="54" t="s">
        <v>275</v>
      </c>
      <c r="T4" s="57" t="s">
        <v>276</v>
      </c>
      <c r="U4" s="57" t="s">
        <v>277</v>
      </c>
      <c r="V4" s="57" t="s">
        <v>276</v>
      </c>
      <c r="W4" s="57" t="s">
        <v>277</v>
      </c>
      <c r="X4" s="57" t="s">
        <v>276</v>
      </c>
      <c r="Y4" s="57" t="s">
        <v>277</v>
      </c>
      <c r="Z4" s="57" t="s">
        <v>265</v>
      </c>
      <c r="AA4" s="57" t="s">
        <v>266</v>
      </c>
      <c r="AB4" s="57" t="s">
        <v>267</v>
      </c>
    </row>
    <row r="5" s="53" customFormat="true" ht="25" customHeight="true" spans="1:28">
      <c r="A5" s="55">
        <v>11</v>
      </c>
      <c r="B5" s="55" t="s">
        <v>281</v>
      </c>
      <c r="C5" s="55" t="s">
        <v>18</v>
      </c>
      <c r="D5" s="55">
        <v>2020</v>
      </c>
      <c r="E5" s="55" t="s">
        <v>501</v>
      </c>
      <c r="F5" s="55" t="s">
        <v>140</v>
      </c>
      <c r="G5" s="55"/>
      <c r="H5" s="55" t="s">
        <v>502</v>
      </c>
      <c r="I5" s="55" t="e">
        <v>#N/A</v>
      </c>
      <c r="J5" s="55" t="e">
        <v>#N/A</v>
      </c>
      <c r="K5" s="55" t="e">
        <v>#N/A</v>
      </c>
      <c r="L5" s="55" t="e">
        <v>#N/A</v>
      </c>
      <c r="M5" s="55" t="e">
        <v>#N/A</v>
      </c>
      <c r="N5" s="55">
        <v>5000</v>
      </c>
      <c r="O5" s="55">
        <v>4000</v>
      </c>
      <c r="P5" s="55">
        <v>503</v>
      </c>
      <c r="Q5" s="55">
        <v>503</v>
      </c>
      <c r="R5" s="55"/>
      <c r="S5" s="55"/>
      <c r="T5" s="55" t="e">
        <v>#N/A</v>
      </c>
      <c r="U5" s="55" t="e">
        <v>#N/A</v>
      </c>
      <c r="V5" s="55" t="e">
        <v>#N/A</v>
      </c>
      <c r="W5" s="55" t="e">
        <v>#N/A</v>
      </c>
      <c r="X5" s="55" t="e">
        <v>#N/A</v>
      </c>
      <c r="Y5" s="55" t="e">
        <v>#N/A</v>
      </c>
      <c r="Z5" s="55" t="e">
        <v>#N/A</v>
      </c>
      <c r="AA5" s="55" t="e">
        <v>#N/A</v>
      </c>
      <c r="AB5" s="55" t="e">
        <v>#N/A</v>
      </c>
    </row>
    <row r="6" s="53" customFormat="true" ht="25" customHeight="true" spans="1:28">
      <c r="A6" s="55">
        <v>42</v>
      </c>
      <c r="B6" s="55" t="s">
        <v>281</v>
      </c>
      <c r="C6" s="55" t="s">
        <v>21</v>
      </c>
      <c r="D6" s="55">
        <v>2020</v>
      </c>
      <c r="E6" s="55" t="s">
        <v>501</v>
      </c>
      <c r="F6" s="55" t="s">
        <v>140</v>
      </c>
      <c r="G6" s="55"/>
      <c r="H6" s="55" t="s">
        <v>503</v>
      </c>
      <c r="I6" s="55" t="e">
        <v>#N/A</v>
      </c>
      <c r="J6" s="55" t="e">
        <v>#N/A</v>
      </c>
      <c r="K6" s="55" t="e">
        <v>#N/A</v>
      </c>
      <c r="L6" s="55" t="e">
        <v>#N/A</v>
      </c>
      <c r="M6" s="55" t="e">
        <v>#N/A</v>
      </c>
      <c r="N6" s="55">
        <v>10975.44</v>
      </c>
      <c r="O6" s="55">
        <v>8780.352</v>
      </c>
      <c r="P6" s="55">
        <v>288</v>
      </c>
      <c r="Q6" s="55">
        <v>288</v>
      </c>
      <c r="R6" s="55"/>
      <c r="S6" s="55"/>
      <c r="T6" s="55" t="e">
        <v>#N/A</v>
      </c>
      <c r="U6" s="55" t="e">
        <v>#N/A</v>
      </c>
      <c r="V6" s="55" t="e">
        <v>#N/A</v>
      </c>
      <c r="W6" s="55" t="e">
        <v>#N/A</v>
      </c>
      <c r="X6" s="55" t="e">
        <v>#N/A</v>
      </c>
      <c r="Y6" s="55" t="e">
        <v>#N/A</v>
      </c>
      <c r="Z6" s="55" t="e">
        <v>#N/A</v>
      </c>
      <c r="AA6" s="55" t="e">
        <v>#N/A</v>
      </c>
      <c r="AB6" s="55" t="e">
        <v>#N/A</v>
      </c>
    </row>
    <row r="7" s="53" customFormat="true" ht="25" customHeight="true" spans="1:28">
      <c r="A7" s="55">
        <v>104</v>
      </c>
      <c r="B7" s="55" t="s">
        <v>281</v>
      </c>
      <c r="C7" s="55" t="s">
        <v>22</v>
      </c>
      <c r="D7" s="55">
        <v>2020</v>
      </c>
      <c r="E7" s="55" t="s">
        <v>501</v>
      </c>
      <c r="F7" s="55" t="s">
        <v>140</v>
      </c>
      <c r="G7" s="55"/>
      <c r="H7" s="55" t="s">
        <v>504</v>
      </c>
      <c r="I7" s="55" t="e">
        <v>#N/A</v>
      </c>
      <c r="J7" s="55" t="e">
        <v>#N/A</v>
      </c>
      <c r="K7" s="55" t="e">
        <v>#N/A</v>
      </c>
      <c r="L7" s="55" t="e">
        <v>#N/A</v>
      </c>
      <c r="M7" s="55" t="e">
        <v>#N/A</v>
      </c>
      <c r="N7" s="55">
        <v>227</v>
      </c>
      <c r="O7" s="55" t="s">
        <v>355</v>
      </c>
      <c r="P7" s="55">
        <v>182</v>
      </c>
      <c r="Q7" s="55">
        <v>182</v>
      </c>
      <c r="R7" s="55"/>
      <c r="S7" s="55"/>
      <c r="T7" s="55" t="e">
        <v>#N/A</v>
      </c>
      <c r="U7" s="55" t="e">
        <v>#N/A</v>
      </c>
      <c r="V7" s="55" t="e">
        <v>#N/A</v>
      </c>
      <c r="W7" s="55" t="e">
        <v>#N/A</v>
      </c>
      <c r="X7" s="55" t="e">
        <v>#N/A</v>
      </c>
      <c r="Y7" s="55" t="e">
        <v>#N/A</v>
      </c>
      <c r="Z7" s="55" t="e">
        <v>#N/A</v>
      </c>
      <c r="AA7" s="55" t="e">
        <v>#N/A</v>
      </c>
      <c r="AB7" s="55" t="e">
        <v>#N/A</v>
      </c>
    </row>
    <row r="8" s="53" customFormat="true" ht="25" customHeight="true" spans="1:28">
      <c r="A8" s="55">
        <v>120</v>
      </c>
      <c r="B8" s="55" t="s">
        <v>281</v>
      </c>
      <c r="C8" s="55" t="s">
        <v>20</v>
      </c>
      <c r="D8" s="55">
        <v>2020</v>
      </c>
      <c r="E8" s="55" t="s">
        <v>501</v>
      </c>
      <c r="F8" s="55" t="s">
        <v>140</v>
      </c>
      <c r="G8" s="55"/>
      <c r="H8" s="55" t="s">
        <v>505</v>
      </c>
      <c r="I8" s="55" t="e">
        <v>#N/A</v>
      </c>
      <c r="J8" s="55" t="e">
        <v>#N/A</v>
      </c>
      <c r="K8" s="55" t="e">
        <v>#N/A</v>
      </c>
      <c r="L8" s="55" t="e">
        <v>#N/A</v>
      </c>
      <c r="M8" s="55" t="e">
        <v>#N/A</v>
      </c>
      <c r="N8" s="55" t="e">
        <v>#N/A</v>
      </c>
      <c r="O8" s="55" t="e">
        <v>#N/A</v>
      </c>
      <c r="P8" s="55">
        <v>313</v>
      </c>
      <c r="Q8" s="55">
        <v>188.8</v>
      </c>
      <c r="R8" s="55"/>
      <c r="S8" s="55"/>
      <c r="T8" s="55" t="e">
        <v>#N/A</v>
      </c>
      <c r="U8" s="55" t="e">
        <v>#N/A</v>
      </c>
      <c r="V8" s="55" t="e">
        <v>#N/A</v>
      </c>
      <c r="W8" s="55" t="e">
        <v>#N/A</v>
      </c>
      <c r="X8" s="55" t="e">
        <v>#N/A</v>
      </c>
      <c r="Y8" s="55" t="e">
        <v>#N/A</v>
      </c>
      <c r="Z8" s="55" t="e">
        <v>#N/A</v>
      </c>
      <c r="AA8" s="55" t="e">
        <v>#N/A</v>
      </c>
      <c r="AB8" s="55" t="e">
        <v>#N/A</v>
      </c>
    </row>
  </sheetData>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3"/>
  <sheetViews>
    <sheetView zoomScale="85" zoomScaleNormal="85" workbookViewId="0">
      <pane xSplit="1" ySplit="5" topLeftCell="B6" activePane="bottomRight" state="frozen"/>
      <selection/>
      <selection pane="topRight"/>
      <selection pane="bottomLeft"/>
      <selection pane="bottomRight" activeCell="J30" sqref="J30"/>
    </sheetView>
  </sheetViews>
  <sheetFormatPr defaultColWidth="9.14285714285714" defaultRowHeight="13.5"/>
  <cols>
    <col min="1" max="1" width="10"/>
    <col min="2" max="2" width="10.8571428571429" style="1"/>
    <col min="3" max="3" width="10.2571428571429" style="1" customWidth="true"/>
    <col min="4" max="4" width="10.4190476190476" style="1" customWidth="true"/>
    <col min="5" max="5" width="10" style="1"/>
    <col min="6" max="6" width="13.1428571428571" style="2" customWidth="true"/>
    <col min="7" max="7" width="16.4285714285714" style="2" customWidth="true"/>
    <col min="8" max="8" width="12.7142857142857" customWidth="true"/>
    <col min="9" max="9" width="15.8571428571429" style="2" customWidth="true"/>
    <col min="10" max="10" width="13.4285714285714" style="2" customWidth="true"/>
    <col min="11" max="11" width="12.7142857142857" style="2" customWidth="true"/>
    <col min="12" max="12" width="15.4285714285714" style="2" customWidth="true"/>
    <col min="13" max="13" width="15" style="2" customWidth="true"/>
    <col min="14" max="14" width="12.7142857142857" customWidth="true"/>
    <col min="15" max="15" width="13.1428571428571" style="2" customWidth="true"/>
    <col min="16" max="16" width="16.4285714285714" style="2" customWidth="true"/>
    <col min="17" max="17" width="12.7142857142857" customWidth="true"/>
    <col min="18" max="19" width="14.7142857142857" customWidth="true"/>
    <col min="20" max="20" width="10.2857142857143" customWidth="true"/>
    <col min="21" max="22" width="14.7142857142857" customWidth="true"/>
    <col min="23" max="23" width="11.7142857142857" customWidth="true"/>
  </cols>
  <sheetData>
    <row r="1" ht="14.25"/>
    <row r="2" ht="24" customHeight="true" spans="1:23">
      <c r="A2" s="3" t="s">
        <v>61</v>
      </c>
      <c r="B2" s="4"/>
      <c r="C2" s="5"/>
      <c r="D2" s="5"/>
      <c r="E2" s="19"/>
      <c r="F2" s="20" t="s">
        <v>509</v>
      </c>
      <c r="G2" s="20"/>
      <c r="H2" s="21"/>
      <c r="I2" s="20"/>
      <c r="J2" s="20"/>
      <c r="K2" s="21"/>
      <c r="L2" s="20"/>
      <c r="M2" s="20"/>
      <c r="N2" s="40"/>
      <c r="O2" s="41" t="s">
        <v>510</v>
      </c>
      <c r="P2" s="20"/>
      <c r="Q2" s="21"/>
      <c r="R2" s="20"/>
      <c r="S2" s="20"/>
      <c r="T2" s="21"/>
      <c r="U2" s="20"/>
      <c r="V2" s="20"/>
      <c r="W2" s="40"/>
    </row>
    <row r="3" ht="25" customHeight="true" spans="1:23">
      <c r="A3" s="6"/>
      <c r="B3" s="7"/>
      <c r="C3" s="8"/>
      <c r="D3" s="8"/>
      <c r="E3" s="22"/>
      <c r="F3" s="23" t="s">
        <v>511</v>
      </c>
      <c r="G3" s="23"/>
      <c r="H3" s="19"/>
      <c r="I3" s="27" t="s">
        <v>512</v>
      </c>
      <c r="J3" s="27"/>
      <c r="K3" s="27"/>
      <c r="L3" s="27" t="s">
        <v>513</v>
      </c>
      <c r="M3" s="27"/>
      <c r="N3" s="42"/>
      <c r="O3" s="43" t="s">
        <v>511</v>
      </c>
      <c r="P3" s="23"/>
      <c r="Q3" s="19"/>
      <c r="R3" s="27" t="s">
        <v>512</v>
      </c>
      <c r="S3" s="27"/>
      <c r="T3" s="27"/>
      <c r="U3" s="27" t="s">
        <v>513</v>
      </c>
      <c r="V3" s="27"/>
      <c r="W3" s="42"/>
    </row>
    <row r="4" ht="38" customHeight="true" spans="1:23">
      <c r="A4" s="6"/>
      <c r="B4" s="9"/>
      <c r="C4" s="10"/>
      <c r="D4" s="10"/>
      <c r="E4" s="24"/>
      <c r="F4" s="25" t="s">
        <v>276</v>
      </c>
      <c r="G4" s="26" t="s">
        <v>9</v>
      </c>
      <c r="H4" s="27" t="s">
        <v>10</v>
      </c>
      <c r="I4" s="27" t="s">
        <v>276</v>
      </c>
      <c r="J4" s="26" t="s">
        <v>9</v>
      </c>
      <c r="K4" s="27" t="s">
        <v>10</v>
      </c>
      <c r="L4" s="26" t="s">
        <v>276</v>
      </c>
      <c r="M4" s="26" t="s">
        <v>9</v>
      </c>
      <c r="N4" s="44" t="s">
        <v>10</v>
      </c>
      <c r="O4" s="45" t="s">
        <v>276</v>
      </c>
      <c r="P4" s="26" t="s">
        <v>9</v>
      </c>
      <c r="Q4" s="27" t="s">
        <v>10</v>
      </c>
      <c r="R4" s="27" t="s">
        <v>276</v>
      </c>
      <c r="S4" s="26" t="s">
        <v>9</v>
      </c>
      <c r="T4" s="27" t="s">
        <v>10</v>
      </c>
      <c r="U4" s="26" t="s">
        <v>276</v>
      </c>
      <c r="V4" s="26" t="s">
        <v>9</v>
      </c>
      <c r="W4" s="44" t="s">
        <v>10</v>
      </c>
    </row>
    <row r="5" ht="38" customHeight="true" spans="1:23">
      <c r="A5" s="11" t="s">
        <v>49</v>
      </c>
      <c r="B5" s="12"/>
      <c r="C5" s="12"/>
      <c r="D5" s="12"/>
      <c r="E5" s="12"/>
      <c r="F5" s="28">
        <f>I5+L5</f>
        <v>80665</v>
      </c>
      <c r="G5" s="29">
        <f>J5+M5</f>
        <v>57180.0315</v>
      </c>
      <c r="H5" s="30">
        <f>G5/F5</f>
        <v>0.708858011529164</v>
      </c>
      <c r="I5" s="27">
        <f t="shared" ref="I5:M5" si="0">SUM(I6:I12)</f>
        <v>65568</v>
      </c>
      <c r="J5" s="27">
        <f t="shared" si="0"/>
        <v>43502.6115</v>
      </c>
      <c r="K5" s="37">
        <f>J5/I5</f>
        <v>0.66347321101757</v>
      </c>
      <c r="L5" s="27">
        <f t="shared" si="0"/>
        <v>15097</v>
      </c>
      <c r="M5" s="27">
        <f t="shared" si="0"/>
        <v>13677.42</v>
      </c>
      <c r="N5" s="46">
        <f>M5/L5</f>
        <v>0.905969397893621</v>
      </c>
      <c r="O5" s="47">
        <f t="shared" ref="O5:O12" si="1">R5+U5</f>
        <v>80665</v>
      </c>
      <c r="P5" s="29">
        <f t="shared" ref="P5:P12" si="2">S5+V5</f>
        <v>53016.15</v>
      </c>
      <c r="Q5" s="30">
        <f t="shared" ref="Q5:Q12" si="3">P5/O5</f>
        <v>0.65723857930949</v>
      </c>
      <c r="R5" s="27">
        <f t="shared" ref="R5:V5" si="4">SUM(R6:R12)</f>
        <v>65568</v>
      </c>
      <c r="S5" s="27">
        <f t="shared" si="4"/>
        <v>39464.88</v>
      </c>
      <c r="T5" s="37">
        <f t="shared" ref="T5:T12" si="5">S5/R5</f>
        <v>0.601892386530015</v>
      </c>
      <c r="U5" s="27">
        <f t="shared" si="4"/>
        <v>15097</v>
      </c>
      <c r="V5" s="27">
        <f t="shared" si="4"/>
        <v>13551.27</v>
      </c>
      <c r="W5" s="46">
        <f t="shared" ref="W5:W12" si="6">V5/U5</f>
        <v>0.89761343313241</v>
      </c>
    </row>
    <row r="6" ht="25" customHeight="true" spans="1:23">
      <c r="A6" s="13" t="s">
        <v>17</v>
      </c>
      <c r="B6" s="14">
        <f>G6-P6</f>
        <v>368.52</v>
      </c>
      <c r="C6" s="15">
        <f>H6-Q6</f>
        <v>0.0153454091193005</v>
      </c>
      <c r="D6" s="16">
        <f>K6-T6</f>
        <v>0.0206987193889014</v>
      </c>
      <c r="E6" s="16">
        <f>N6-W6</f>
        <v>0</v>
      </c>
      <c r="F6" s="31">
        <f t="shared" ref="F6:F12" si="7">I6+L6</f>
        <v>24015</v>
      </c>
      <c r="G6" s="32">
        <f t="shared" ref="G6:G12" si="8">J6+M6</f>
        <v>19341.09</v>
      </c>
      <c r="H6" s="33">
        <f t="shared" ref="H6:H12" si="9">G6/F6</f>
        <v>0.805375390381012</v>
      </c>
      <c r="I6" s="14">
        <v>17804</v>
      </c>
      <c r="J6" s="14">
        <v>13772.42</v>
      </c>
      <c r="K6" s="16">
        <f>J6/I6</f>
        <v>0.773557627499438</v>
      </c>
      <c r="L6" s="14">
        <v>6211</v>
      </c>
      <c r="M6" s="14">
        <v>5568.67</v>
      </c>
      <c r="N6" s="48">
        <f>M6/L6</f>
        <v>0.896581870874255</v>
      </c>
      <c r="O6" s="49">
        <f t="shared" si="1"/>
        <v>24015</v>
      </c>
      <c r="P6" s="32">
        <f t="shared" si="2"/>
        <v>18972.57</v>
      </c>
      <c r="Q6" s="33">
        <f t="shared" si="3"/>
        <v>0.790029981261711</v>
      </c>
      <c r="R6" s="14">
        <v>17804</v>
      </c>
      <c r="S6" s="14">
        <v>13403.9</v>
      </c>
      <c r="T6" s="16">
        <f t="shared" si="5"/>
        <v>0.752858908110537</v>
      </c>
      <c r="U6" s="14">
        <v>6211</v>
      </c>
      <c r="V6" s="14">
        <v>5568.67</v>
      </c>
      <c r="W6" s="48">
        <f t="shared" si="6"/>
        <v>0.896581870874255</v>
      </c>
    </row>
    <row r="7" ht="25" customHeight="true" spans="1:23">
      <c r="A7" s="13" t="s">
        <v>18</v>
      </c>
      <c r="B7" s="14">
        <f t="shared" ref="B7:B12" si="10">G7-P7</f>
        <v>560.027900000001</v>
      </c>
      <c r="C7" s="14"/>
      <c r="D7" s="14"/>
      <c r="E7" s="14"/>
      <c r="F7" s="31">
        <f t="shared" si="7"/>
        <v>18815</v>
      </c>
      <c r="G7" s="32">
        <f t="shared" si="8"/>
        <v>13828.1779</v>
      </c>
      <c r="H7" s="33">
        <f t="shared" si="9"/>
        <v>0.73495497741164</v>
      </c>
      <c r="I7" s="14">
        <v>17903</v>
      </c>
      <c r="J7" s="14">
        <v>12916.1779</v>
      </c>
      <c r="K7" s="16">
        <f t="shared" ref="K7:K13" si="11">J7/I7</f>
        <v>0.721453270401609</v>
      </c>
      <c r="L7" s="14">
        <v>912</v>
      </c>
      <c r="M7" s="14">
        <v>912</v>
      </c>
      <c r="N7" s="48">
        <f t="shared" ref="N7:N13" si="12">M7/L7</f>
        <v>1</v>
      </c>
      <c r="O7" s="49">
        <f t="shared" si="1"/>
        <v>18815</v>
      </c>
      <c r="P7" s="32">
        <f t="shared" si="2"/>
        <v>13268.15</v>
      </c>
      <c r="Q7" s="33">
        <f t="shared" si="3"/>
        <v>0.705190007972362</v>
      </c>
      <c r="R7" s="14">
        <v>17903</v>
      </c>
      <c r="S7" s="14">
        <v>12356.15</v>
      </c>
      <c r="T7" s="16">
        <f t="shared" si="5"/>
        <v>0.690172038205887</v>
      </c>
      <c r="U7" s="14">
        <v>912</v>
      </c>
      <c r="V7" s="14">
        <v>912</v>
      </c>
      <c r="W7" s="48">
        <f t="shared" si="6"/>
        <v>1</v>
      </c>
    </row>
    <row r="8" ht="25" customHeight="true" spans="1:23">
      <c r="A8" s="13" t="s">
        <v>19</v>
      </c>
      <c r="B8" s="14">
        <f t="shared" si="10"/>
        <v>-1.08660000000009</v>
      </c>
      <c r="C8" s="14"/>
      <c r="D8" s="14"/>
      <c r="E8" s="14"/>
      <c r="F8" s="31">
        <f t="shared" si="7"/>
        <v>6704</v>
      </c>
      <c r="G8" s="32">
        <f t="shared" si="8"/>
        <v>2184.9134</v>
      </c>
      <c r="H8" s="33">
        <f t="shared" si="9"/>
        <v>0.325911903341289</v>
      </c>
      <c r="I8" s="14">
        <v>6111</v>
      </c>
      <c r="J8" s="14">
        <v>1966.9134</v>
      </c>
      <c r="K8" s="16">
        <f t="shared" si="11"/>
        <v>0.32186440844379</v>
      </c>
      <c r="L8" s="14">
        <v>593</v>
      </c>
      <c r="M8" s="14">
        <v>218</v>
      </c>
      <c r="N8" s="48">
        <f t="shared" si="12"/>
        <v>0.367622259696459</v>
      </c>
      <c r="O8" s="49">
        <f t="shared" si="1"/>
        <v>6704</v>
      </c>
      <c r="P8" s="32">
        <f t="shared" si="2"/>
        <v>2186</v>
      </c>
      <c r="Q8" s="33">
        <f t="shared" si="3"/>
        <v>0.326073985680191</v>
      </c>
      <c r="R8" s="14">
        <v>6111</v>
      </c>
      <c r="S8" s="14">
        <v>1968</v>
      </c>
      <c r="T8" s="16">
        <f t="shared" si="5"/>
        <v>0.322042218949435</v>
      </c>
      <c r="U8" s="14">
        <v>593</v>
      </c>
      <c r="V8" s="14">
        <v>218</v>
      </c>
      <c r="W8" s="48">
        <f t="shared" si="6"/>
        <v>0.367622259696459</v>
      </c>
    </row>
    <row r="9" ht="25" customHeight="true" spans="1:23">
      <c r="A9" s="13" t="s">
        <v>20</v>
      </c>
      <c r="B9" s="14">
        <f t="shared" si="10"/>
        <v>953.1602</v>
      </c>
      <c r="C9" s="14"/>
      <c r="D9" s="14"/>
      <c r="E9" s="14"/>
      <c r="F9" s="31">
        <f t="shared" si="7"/>
        <v>10757</v>
      </c>
      <c r="G9" s="32">
        <f t="shared" si="8"/>
        <v>6324.5302</v>
      </c>
      <c r="H9" s="33">
        <f t="shared" si="9"/>
        <v>0.587945542437483</v>
      </c>
      <c r="I9" s="14">
        <v>8902</v>
      </c>
      <c r="J9" s="14">
        <v>4579.1502</v>
      </c>
      <c r="K9" s="16">
        <f t="shared" si="11"/>
        <v>0.514395663895754</v>
      </c>
      <c r="L9" s="14">
        <v>1855</v>
      </c>
      <c r="M9" s="14">
        <v>1745.38</v>
      </c>
      <c r="N9" s="48">
        <f t="shared" si="12"/>
        <v>0.940905660377359</v>
      </c>
      <c r="O9" s="49">
        <f t="shared" si="1"/>
        <v>10757</v>
      </c>
      <c r="P9" s="32">
        <f t="shared" si="2"/>
        <v>5371.37</v>
      </c>
      <c r="Q9" s="33">
        <f t="shared" si="3"/>
        <v>0.499337175792507</v>
      </c>
      <c r="R9" s="14">
        <v>8902</v>
      </c>
      <c r="S9" s="14">
        <v>3688.62</v>
      </c>
      <c r="T9" s="16">
        <f t="shared" si="5"/>
        <v>0.414358571107616</v>
      </c>
      <c r="U9" s="14">
        <v>1855</v>
      </c>
      <c r="V9" s="14">
        <v>1682.75</v>
      </c>
      <c r="W9" s="48">
        <f t="shared" si="6"/>
        <v>0.907142857142857</v>
      </c>
    </row>
    <row r="10" ht="25" customHeight="true" spans="1:23">
      <c r="A10" s="13" t="s">
        <v>21</v>
      </c>
      <c r="B10" s="14">
        <f t="shared" si="10"/>
        <v>1650.74</v>
      </c>
      <c r="C10" s="14"/>
      <c r="D10" s="14"/>
      <c r="E10" s="14"/>
      <c r="F10" s="31">
        <f t="shared" si="7"/>
        <v>7305</v>
      </c>
      <c r="G10" s="32">
        <f t="shared" si="8"/>
        <v>6086.54</v>
      </c>
      <c r="H10" s="33">
        <f t="shared" si="9"/>
        <v>0.833201916495551</v>
      </c>
      <c r="I10" s="14">
        <v>5679</v>
      </c>
      <c r="J10" s="14">
        <v>4460.54</v>
      </c>
      <c r="K10" s="16">
        <f t="shared" si="11"/>
        <v>0.785444620531784</v>
      </c>
      <c r="L10" s="14">
        <v>1626</v>
      </c>
      <c r="M10" s="14">
        <v>1626</v>
      </c>
      <c r="N10" s="48">
        <f t="shared" si="12"/>
        <v>1</v>
      </c>
      <c r="O10" s="49">
        <f t="shared" si="1"/>
        <v>7305</v>
      </c>
      <c r="P10" s="32">
        <f t="shared" si="2"/>
        <v>4435.8</v>
      </c>
      <c r="Q10" s="33">
        <f t="shared" si="3"/>
        <v>0.607227926078029</v>
      </c>
      <c r="R10" s="14">
        <v>5679</v>
      </c>
      <c r="S10" s="14">
        <v>2809.8</v>
      </c>
      <c r="T10" s="16">
        <f t="shared" si="5"/>
        <v>0.494770206022187</v>
      </c>
      <c r="U10" s="14">
        <v>1626</v>
      </c>
      <c r="V10" s="14">
        <v>1626</v>
      </c>
      <c r="W10" s="48">
        <f t="shared" si="6"/>
        <v>1</v>
      </c>
    </row>
    <row r="11" ht="25" customHeight="true" spans="1:23">
      <c r="A11" s="13" t="s">
        <v>22</v>
      </c>
      <c r="B11" s="14">
        <f t="shared" si="10"/>
        <v>63.52</v>
      </c>
      <c r="C11" s="14"/>
      <c r="D11" s="14"/>
      <c r="E11" s="14"/>
      <c r="F11" s="31">
        <f t="shared" si="7"/>
        <v>3155</v>
      </c>
      <c r="G11" s="32">
        <f t="shared" si="8"/>
        <v>2959.41</v>
      </c>
      <c r="H11" s="33">
        <f t="shared" si="9"/>
        <v>0.938006339144215</v>
      </c>
      <c r="I11" s="14">
        <v>1473</v>
      </c>
      <c r="J11" s="14">
        <v>1473</v>
      </c>
      <c r="K11" s="16">
        <f t="shared" si="11"/>
        <v>1</v>
      </c>
      <c r="L11" s="14">
        <v>1682</v>
      </c>
      <c r="M11" s="14">
        <v>1486.41</v>
      </c>
      <c r="N11" s="48">
        <f t="shared" si="12"/>
        <v>0.88371581450654</v>
      </c>
      <c r="O11" s="49">
        <f t="shared" si="1"/>
        <v>3155</v>
      </c>
      <c r="P11" s="32">
        <f t="shared" si="2"/>
        <v>2895.89</v>
      </c>
      <c r="Q11" s="33">
        <f t="shared" si="3"/>
        <v>0.917873217115689</v>
      </c>
      <c r="R11" s="14">
        <v>1473</v>
      </c>
      <c r="S11" s="14">
        <v>1473</v>
      </c>
      <c r="T11" s="16">
        <f t="shared" si="5"/>
        <v>1</v>
      </c>
      <c r="U11" s="14">
        <v>1682</v>
      </c>
      <c r="V11" s="14">
        <v>1422.89</v>
      </c>
      <c r="W11" s="48">
        <f t="shared" si="6"/>
        <v>0.845951248513674</v>
      </c>
    </row>
    <row r="12" ht="25" customHeight="true" spans="1:23">
      <c r="A12" s="17" t="s">
        <v>23</v>
      </c>
      <c r="B12" s="18">
        <f t="shared" si="10"/>
        <v>569</v>
      </c>
      <c r="C12" s="14"/>
      <c r="D12" s="14"/>
      <c r="E12" s="14"/>
      <c r="F12" s="34">
        <f t="shared" si="7"/>
        <v>9914</v>
      </c>
      <c r="G12" s="35">
        <f t="shared" si="8"/>
        <v>6455.37</v>
      </c>
      <c r="H12" s="36">
        <f t="shared" si="9"/>
        <v>0.651136776275973</v>
      </c>
      <c r="I12" s="38">
        <v>7696</v>
      </c>
      <c r="J12" s="38">
        <v>4334.41</v>
      </c>
      <c r="K12" s="39">
        <f t="shared" si="11"/>
        <v>0.563202962577963</v>
      </c>
      <c r="L12" s="38">
        <v>2218</v>
      </c>
      <c r="M12" s="38">
        <v>2120.96</v>
      </c>
      <c r="N12" s="50">
        <f t="shared" si="12"/>
        <v>0.956248872858431</v>
      </c>
      <c r="O12" s="51">
        <f t="shared" si="1"/>
        <v>9914</v>
      </c>
      <c r="P12" s="35">
        <f t="shared" si="2"/>
        <v>5886.37</v>
      </c>
      <c r="Q12" s="36">
        <f t="shared" si="3"/>
        <v>0.593743191446439</v>
      </c>
      <c r="R12" s="38">
        <v>7696</v>
      </c>
      <c r="S12" s="38">
        <v>3765.41</v>
      </c>
      <c r="T12" s="39">
        <f t="shared" si="5"/>
        <v>0.489268451143451</v>
      </c>
      <c r="U12" s="38">
        <v>2218</v>
      </c>
      <c r="V12" s="38">
        <v>2120.96</v>
      </c>
      <c r="W12" s="50">
        <f t="shared" si="6"/>
        <v>0.956248872858431</v>
      </c>
    </row>
    <row r="13" ht="25" customHeight="true"/>
  </sheetData>
  <mergeCells count="10">
    <mergeCell ref="F2:N2"/>
    <mergeCell ref="O2:W2"/>
    <mergeCell ref="F3:H3"/>
    <mergeCell ref="I3:K3"/>
    <mergeCell ref="L3:N3"/>
    <mergeCell ref="O3:Q3"/>
    <mergeCell ref="R3:T3"/>
    <mergeCell ref="U3:W3"/>
    <mergeCell ref="A2:A4"/>
    <mergeCell ref="B2:E4"/>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
  <sheetViews>
    <sheetView workbookViewId="0">
      <selection activeCell="I12" sqref="I12"/>
    </sheetView>
  </sheetViews>
  <sheetFormatPr defaultColWidth="9.14285714285714" defaultRowHeight="13.5" outlineLevelRow="3"/>
  <sheetData>
    <row r="1" spans="1:1">
      <c r="A1" t="s">
        <v>514</v>
      </c>
    </row>
    <row r="2" spans="1:1">
      <c r="A2" t="s">
        <v>515</v>
      </c>
    </row>
    <row r="4" spans="1:1">
      <c r="A4" t="s">
        <v>516</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19-23年专项资金进度得分</vt:lpstr>
      <vt:lpstr>执行情况表（含市本级）</vt:lpstr>
      <vt:lpstr>执行情况表（不含市本级）</vt:lpstr>
      <vt:lpstr>2022-2023执行情况明细表</vt:lpstr>
      <vt:lpstr>2019-2021执行情况明细表</vt:lpstr>
      <vt:lpstr>原始数据</vt:lpstr>
      <vt:lpstr>原始数据处理</vt: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李喆</dc:creator>
  <cp:lastModifiedBy>user</cp:lastModifiedBy>
  <dcterms:created xsi:type="dcterms:W3CDTF">2021-10-26T17:12:00Z</dcterms:created>
  <cp:lastPrinted>2022-02-07T19:09:00Z</cp:lastPrinted>
  <dcterms:modified xsi:type="dcterms:W3CDTF">2023-07-23T17:25:46Z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ies>
</file>